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dvode-my.sharepoint.com/personal/ankica_kozar_medvode_si/Documents/OBČINSKI SVET/MANDAT 2022-2026/SEJE OS/19. seja OS/GRADIVO/"/>
    </mc:Choice>
  </mc:AlternateContent>
  <xr:revisionPtr revIDLastSave="0" documentId="8_{BB3C3B09-F93B-4094-B585-9F2BBA084F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LOVNIK" sheetId="13" r:id="rId1"/>
    <sheet name="NEDELJA" sheetId="10" r:id="rId2"/>
    <sheet name="PRAZNIK" sheetId="11" r:id="rId3"/>
    <sheet name="D,N,P - stroški (strok. del) " sheetId="5" r:id="rId4"/>
    <sheet name="D - stroški (soc.oskr)" sheetId="6" r:id="rId5"/>
    <sheet name="N - stroški (soc. oskr.)" sheetId="3" r:id="rId6"/>
    <sheet name="P - stroški (soc. oskr.)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D5" i="5" s="1"/>
  <c r="E8" i="6"/>
  <c r="D14" i="5"/>
  <c r="E12" i="4"/>
  <c r="F12" i="4" s="1"/>
  <c r="F30" i="4"/>
  <c r="F29" i="4"/>
  <c r="F28" i="4"/>
  <c r="F27" i="4"/>
  <c r="F26" i="4"/>
  <c r="F25" i="4"/>
  <c r="F24" i="4"/>
  <c r="F22" i="4"/>
  <c r="F20" i="4"/>
  <c r="F19" i="4"/>
  <c r="F18" i="4"/>
  <c r="F16" i="4"/>
  <c r="F15" i="4"/>
  <c r="F14" i="4"/>
  <c r="F13" i="4"/>
  <c r="F11" i="4"/>
  <c r="F10" i="4"/>
  <c r="F9" i="4"/>
  <c r="F8" i="4"/>
  <c r="F7" i="4"/>
  <c r="F30" i="3"/>
  <c r="F29" i="3"/>
  <c r="F28" i="3"/>
  <c r="F27" i="3"/>
  <c r="F26" i="3"/>
  <c r="F25" i="3"/>
  <c r="F24" i="3"/>
  <c r="F14" i="3"/>
  <c r="F16" i="3"/>
  <c r="F15" i="3"/>
  <c r="F13" i="3"/>
  <c r="F8" i="3"/>
  <c r="F22" i="3"/>
  <c r="F20" i="3"/>
  <c r="F19" i="3"/>
  <c r="F18" i="3"/>
  <c r="F11" i="3"/>
  <c r="F10" i="3"/>
  <c r="F9" i="3"/>
  <c r="F7" i="3"/>
  <c r="E6" i="6"/>
  <c r="E7" i="6"/>
  <c r="E9" i="6"/>
  <c r="E10" i="6"/>
  <c r="E11" i="6"/>
  <c r="E12" i="6"/>
  <c r="E13" i="6"/>
  <c r="E14" i="6"/>
  <c r="E15" i="6"/>
  <c r="E17" i="6"/>
  <c r="E18" i="6"/>
  <c r="E19" i="6"/>
  <c r="E20" i="6"/>
  <c r="E21" i="6"/>
  <c r="E23" i="6"/>
  <c r="E24" i="6"/>
  <c r="E25" i="6"/>
  <c r="E26" i="6"/>
  <c r="E27" i="6"/>
  <c r="E28" i="6"/>
  <c r="E29" i="6"/>
  <c r="E30" i="6"/>
  <c r="E31" i="6"/>
  <c r="E32" i="6"/>
  <c r="E17" i="4"/>
  <c r="F17" i="4" s="1"/>
  <c r="E23" i="4"/>
  <c r="F23" i="4"/>
  <c r="E23" i="3"/>
  <c r="F23" i="3"/>
  <c r="D22" i="6"/>
  <c r="D16" i="6"/>
  <c r="E16" i="6" s="1"/>
  <c r="D5" i="6"/>
  <c r="D4" i="6" s="1"/>
  <c r="E14" i="5"/>
  <c r="F14" i="5"/>
  <c r="F5" i="5"/>
  <c r="E5" i="5"/>
  <c r="F19" i="5"/>
  <c r="E19" i="5"/>
  <c r="D19" i="5"/>
  <c r="C22" i="10"/>
  <c r="D22" i="10" s="1"/>
  <c r="F22" i="10" s="1"/>
  <c r="G22" i="10" s="1"/>
  <c r="C22" i="11"/>
  <c r="D22" i="11" s="1"/>
  <c r="F22" i="11" s="1"/>
  <c r="G22" i="11" s="1"/>
  <c r="E6" i="4"/>
  <c r="E5" i="4" s="1"/>
  <c r="E12" i="3"/>
  <c r="F12" i="3" s="1"/>
  <c r="E17" i="3"/>
  <c r="F17" i="3" s="1"/>
  <c r="E6" i="3"/>
  <c r="F6" i="3"/>
  <c r="E5" i="3"/>
  <c r="C21" i="10" s="1"/>
  <c r="E4" i="6" l="1"/>
  <c r="C21" i="13"/>
  <c r="D21" i="13" s="1"/>
  <c r="F21" i="13" s="1"/>
  <c r="G21" i="13" s="1"/>
  <c r="G23" i="6"/>
  <c r="D21" i="10"/>
  <c r="F21" i="10" s="1"/>
  <c r="G21" i="10" s="1"/>
  <c r="E5" i="6"/>
  <c r="D33" i="6"/>
  <c r="E33" i="6" s="1"/>
  <c r="H24" i="3"/>
  <c r="C22" i="13"/>
  <c r="D22" i="13" s="1"/>
  <c r="F22" i="13" s="1"/>
  <c r="G22" i="13" s="1"/>
  <c r="E34" i="3"/>
  <c r="C20" i="10" s="1"/>
  <c r="F5" i="3"/>
  <c r="F34" i="3" s="1"/>
  <c r="E34" i="4"/>
  <c r="C20" i="11" s="1"/>
  <c r="F5" i="4"/>
  <c r="F34" i="4" s="1"/>
  <c r="C21" i="11"/>
  <c r="H24" i="4"/>
  <c r="F6" i="4"/>
  <c r="E22" i="6"/>
  <c r="D4" i="5"/>
  <c r="H20" i="5" s="1"/>
  <c r="H21" i="5"/>
  <c r="F4" i="5"/>
  <c r="F33" i="5" s="1"/>
  <c r="C19" i="10" s="1"/>
  <c r="E4" i="5"/>
  <c r="E33" i="5" s="1"/>
  <c r="C18" i="13" s="1"/>
  <c r="D20" i="10" l="1"/>
  <c r="F20" i="10"/>
  <c r="G20" i="10" s="1"/>
  <c r="C20" i="13"/>
  <c r="D20" i="13" s="1"/>
  <c r="F20" i="13" s="1"/>
  <c r="G20" i="13" s="1"/>
  <c r="D21" i="11"/>
  <c r="F21" i="11"/>
  <c r="G21" i="11" s="1"/>
  <c r="D20" i="11"/>
  <c r="F20" i="11"/>
  <c r="G20" i="11" s="1"/>
  <c r="H29" i="5"/>
  <c r="D33" i="5"/>
  <c r="C19" i="13"/>
  <c r="C24" i="13" s="1"/>
  <c r="C25" i="13" s="1"/>
  <c r="C19" i="11"/>
  <c r="D19" i="11" s="1"/>
  <c r="C18" i="11"/>
  <c r="D18" i="10"/>
  <c r="C18" i="10"/>
  <c r="C24" i="10" s="1"/>
  <c r="C25" i="10" s="1"/>
  <c r="D18" i="11"/>
  <c r="D18" i="13"/>
  <c r="D19" i="10"/>
  <c r="D19" i="13" l="1"/>
  <c r="D24" i="13" s="1"/>
  <c r="D25" i="13" s="1"/>
  <c r="C24" i="11"/>
  <c r="C25" i="11" s="1"/>
  <c r="D24" i="10"/>
  <c r="D25" i="10" s="1"/>
  <c r="F25" i="10" s="1"/>
  <c r="D24" i="11"/>
  <c r="D25" i="11" s="1"/>
  <c r="F19" i="13"/>
  <c r="G19" i="13" s="1"/>
  <c r="F19" i="11"/>
  <c r="F24" i="11" s="1"/>
  <c r="F25" i="11" s="1"/>
  <c r="F19" i="10"/>
  <c r="F24" i="13" l="1"/>
  <c r="F25" i="13" s="1"/>
  <c r="G19" i="11"/>
  <c r="G19" i="10"/>
  <c r="F24" i="10"/>
</calcChain>
</file>

<file path=xl/sharedStrings.xml><?xml version="1.0" encoding="utf-8"?>
<sst xmlns="http://schemas.openxmlformats.org/spreadsheetml/2006/main" count="327" uniqueCount="125">
  <si>
    <t>OBRAZEC 2/1</t>
  </si>
  <si>
    <t>Opombe</t>
  </si>
  <si>
    <t xml:space="preserve">največ 75% stroškov dela vseh strokovnih delavec, ki opravljajo delo priprave ter vodenja in koordiniranja </t>
  </si>
  <si>
    <t>največ 10 % stroškov dela</t>
  </si>
  <si>
    <t>Povprečni mesečni strošek na eno zaposleno</t>
  </si>
  <si>
    <t>največ 15 % stroškov dela vseh neposrednih izvajalcev  oskrbe na domu</t>
  </si>
  <si>
    <t>OBRAZEC 2</t>
  </si>
  <si>
    <t>Datum:</t>
  </si>
  <si>
    <t>Izvajalec:</t>
  </si>
  <si>
    <t>Število zaposlenih:</t>
  </si>
  <si>
    <t>- za neposredno socialno oskrbo uporabnikov</t>
  </si>
  <si>
    <t>Število efektivnih ur na enega oskrbovalca na mesec:</t>
  </si>
  <si>
    <t>Obrazložitev:</t>
  </si>
  <si>
    <t>Povprečni        mesečni stroški v EUR</t>
  </si>
  <si>
    <t>a)</t>
  </si>
  <si>
    <t>b)</t>
  </si>
  <si>
    <t>c)</t>
  </si>
  <si>
    <t>d)</t>
  </si>
  <si>
    <t>e)</t>
  </si>
  <si>
    <t>f)</t>
  </si>
  <si>
    <t>g)</t>
  </si>
  <si>
    <t>SKUPAJ (a+b+c)</t>
  </si>
  <si>
    <t>STROŠKI DELA (a+b+c+d)</t>
  </si>
  <si>
    <t>Skupaj bruto</t>
  </si>
  <si>
    <t>Prispevki delodajalca za socialno varnost</t>
  </si>
  <si>
    <t>Premija KDPZ  (upoštevajo izvajalci v okviru mreže javne službe)</t>
  </si>
  <si>
    <t>- regres za letni dopust</t>
  </si>
  <si>
    <t>STROŠKI MATERIALA IN STORITEV (a+...+j)</t>
  </si>
  <si>
    <t>stroški pisarniškega materiala</t>
  </si>
  <si>
    <t>stroški nabave drobnega inventarja</t>
  </si>
  <si>
    <t>stroški energije in vode</t>
  </si>
  <si>
    <t>stroški čistilnih storitev</t>
  </si>
  <si>
    <t>drugi stroški prostorov</t>
  </si>
  <si>
    <t>stroški plačilnega prometa</t>
  </si>
  <si>
    <t>h)</t>
  </si>
  <si>
    <t>stroški izobraževanja</t>
  </si>
  <si>
    <t>i)</t>
  </si>
  <si>
    <t>stroški najemnine</t>
  </si>
  <si>
    <t>drugi stroški</t>
  </si>
  <si>
    <t>STROŠKI AMORTIZACIJE</t>
  </si>
  <si>
    <t>STROŠKI INVESTICIJSKEGA VZDRŽEVANJA</t>
  </si>
  <si>
    <t>STROŠKI FINANCIRANJA</t>
  </si>
  <si>
    <t>SKUPAJ (1+2+3+4+5)</t>
  </si>
  <si>
    <t>OBVEZNE PRILOGE:</t>
  </si>
  <si>
    <t>OBRAZEC 2/2</t>
  </si>
  <si>
    <t>Povprečni mesečni stroški v EUR</t>
  </si>
  <si>
    <t>STROŠKI DELA (a+b+c+d+e)</t>
  </si>
  <si>
    <t>Premija  KDPZ     (upoštevajo  izvajalci  v  okviru mreže javne službe)</t>
  </si>
  <si>
    <t>Drugi stroški dela</t>
  </si>
  <si>
    <t>korekcija plač ter prispevkov na plače (3,83%)</t>
  </si>
  <si>
    <t>STROŠKI MATERIALA IN STORITEV (a+…+g)</t>
  </si>
  <si>
    <t>stroški za prevozne storitve</t>
  </si>
  <si>
    <t>stroški zaščitnih sredstev</t>
  </si>
  <si>
    <t>stroški za zavarovalne premije za zavarovanje za</t>
  </si>
  <si>
    <t>drugi stroški materiala in storitev</t>
  </si>
  <si>
    <t>izpolnjujejo pogoje za posamezen dodatek</t>
  </si>
  <si>
    <r>
      <rPr>
        <sz val="11"/>
        <rFont val="Times New Roman"/>
        <family val="1"/>
        <charset val="238"/>
      </rPr>
      <t>- za aktivnosti iz prve alinee prvega odstavka 12. člena tega pravilnika (strokovna priprava v zvezi s sklen. dog..)</t>
    </r>
  </si>
  <si>
    <r>
      <rPr>
        <sz val="11"/>
        <rFont val="Times New Roman"/>
        <family val="1"/>
        <charset val="238"/>
      </rPr>
      <t>- za  aktivnosti  iz druge  alinee  prvega odstavka  12. člena
tega pravilnika (vodenje in koordiniranje)</t>
    </r>
  </si>
  <si>
    <r>
      <rPr>
        <sz val="11"/>
        <rFont val="Times New Roman"/>
        <family val="1"/>
        <charset val="238"/>
      </rPr>
      <t>Skupno število efektivnih ur na mesec (4*5):</t>
    </r>
  </si>
  <si>
    <r>
      <rPr>
        <sz val="11"/>
        <rFont val="Times New Roman"/>
        <family val="1"/>
        <charset val="238"/>
      </rPr>
      <t xml:space="preserve">Subvencija  iz proračuna </t>
    </r>
    <r>
      <rPr>
        <b/>
        <sz val="11"/>
        <rFont val="Times New Roman"/>
        <family val="1"/>
        <charset val="238"/>
      </rPr>
      <t xml:space="preserve">občine </t>
    </r>
    <r>
      <rPr>
        <sz val="11"/>
        <rFont val="Times New Roman"/>
        <family val="1"/>
        <charset val="238"/>
      </rPr>
      <t>v EUR na mesec*</t>
    </r>
  </si>
  <si>
    <r>
      <rPr>
        <sz val="11"/>
        <rFont val="Times New Roman"/>
        <family val="1"/>
        <charset val="238"/>
      </rPr>
      <t xml:space="preserve">Subvencija   iz   proračuna
</t>
    </r>
    <r>
      <rPr>
        <b/>
        <sz val="11"/>
        <rFont val="Times New Roman"/>
        <family val="1"/>
        <charset val="238"/>
      </rPr>
      <t xml:space="preserve">RS </t>
    </r>
    <r>
      <rPr>
        <sz val="11"/>
        <rFont val="Times New Roman"/>
        <family val="1"/>
        <charset val="238"/>
      </rPr>
      <t>v EUR na mesec*</t>
    </r>
  </si>
  <si>
    <r>
      <rPr>
        <sz val="11"/>
        <rFont val="Times New Roman"/>
        <family val="1"/>
        <charset val="238"/>
      </rPr>
      <t>Razlika  v EUR na mesec (5=2-3-4)</t>
    </r>
  </si>
  <si>
    <r>
      <rPr>
        <sz val="11"/>
        <rFont val="Times New Roman"/>
        <family val="1"/>
        <charset val="238"/>
      </rPr>
      <t>Cena  storitve  (6=5/  sk.
št.efekt.ur)</t>
    </r>
  </si>
  <si>
    <r>
      <rPr>
        <sz val="11"/>
        <rFont val="Times New Roman"/>
        <family val="1"/>
        <charset val="238"/>
      </rPr>
      <t>Osnova   za
obračun</t>
    </r>
  </si>
  <si>
    <r>
      <rPr>
        <sz val="11"/>
        <rFont val="Times New Roman"/>
        <family val="1"/>
        <charset val="238"/>
      </rPr>
      <t>Povprečni   mesečni stroški v EUR</t>
    </r>
  </si>
  <si>
    <r>
      <rPr>
        <sz val="11"/>
        <rFont val="Times New Roman"/>
        <family val="1"/>
        <charset val="238"/>
      </rPr>
      <t>- osnovna bruto plača brez delovne dobe</t>
    </r>
  </si>
  <si>
    <r>
      <rPr>
        <sz val="11"/>
        <rFont val="Times New Roman"/>
        <family val="1"/>
        <charset val="238"/>
      </rPr>
      <t>- dodatek za delovno dobo (35. člen KPJS)</t>
    </r>
  </si>
  <si>
    <r>
      <rPr>
        <sz val="11"/>
        <rFont val="Times New Roman"/>
        <family val="1"/>
        <charset val="238"/>
      </rPr>
      <t>- uspešnost</t>
    </r>
  </si>
  <si>
    <r>
      <rPr>
        <sz val="11"/>
        <rFont val="Times New Roman"/>
        <family val="1"/>
        <charset val="238"/>
      </rPr>
      <t>- dodatek za mentorstvo (36. člen KPJS)**</t>
    </r>
  </si>
  <si>
    <r>
      <rPr>
        <sz val="11"/>
        <rFont val="Times New Roman"/>
        <family val="1"/>
        <charset val="238"/>
      </rPr>
      <t>- dodatek za specializacijo, magisterij in doktorat
(37. člen KPJS)**</t>
    </r>
  </si>
  <si>
    <r>
      <rPr>
        <sz val="11"/>
        <rFont val="Times New Roman"/>
        <family val="1"/>
        <charset val="238"/>
      </rPr>
      <t>-   drugi možni dodatek po KPJS ali drugi pravni osnovi **</t>
    </r>
  </si>
  <si>
    <r>
      <rPr>
        <b/>
        <sz val="11"/>
        <rFont val="Times New Roman"/>
        <family val="1"/>
        <charset val="238"/>
      </rPr>
      <t>Drugi stroški dela (skupaj)</t>
    </r>
  </si>
  <si>
    <r>
      <rPr>
        <sz val="11"/>
        <rFont val="Times New Roman"/>
        <family val="1"/>
        <charset val="238"/>
      </rPr>
      <t>- povračilo stroškov prehrane med delom</t>
    </r>
  </si>
  <si>
    <r>
      <rPr>
        <sz val="11"/>
        <rFont val="Times New Roman"/>
        <family val="1"/>
        <charset val="238"/>
      </rPr>
      <t>- povračilo stroškov prevoza na delo in z dela</t>
    </r>
  </si>
  <si>
    <r>
      <rPr>
        <sz val="11"/>
        <rFont val="Times New Roman"/>
        <family val="1"/>
        <charset val="238"/>
      </rPr>
      <t>- drugi stroški dela</t>
    </r>
  </si>
  <si>
    <r>
      <rPr>
        <sz val="11"/>
        <rFont val="Times New Roman"/>
        <family val="1"/>
        <charset val="238"/>
      </rPr>
      <t>- K točki 3. in 4. - izračun stroškov amortizacije in stroškov investicijskega vzdrževanja.</t>
    </r>
  </si>
  <si>
    <r>
      <rPr>
        <sz val="11"/>
        <rFont val="Times New Roman"/>
        <family val="1"/>
        <charset val="238"/>
      </rPr>
      <t>- K točki 5. - izračun stroškov financiranja s poročilom revizijske družbe.</t>
    </r>
  </si>
  <si>
    <r>
      <rPr>
        <sz val="11"/>
        <rFont val="Times New Roman"/>
        <family val="1"/>
        <charset val="238"/>
      </rPr>
      <t>* Izvajalec lahko obrazec 2/1 uporabi tako za izračun stroškov iz prve in izračun stroškov iz druge alinee prvega odstavka 12. člena tega pravilnika.</t>
    </r>
  </si>
  <si>
    <r>
      <rPr>
        <sz val="11"/>
        <rFont val="Times New Roman"/>
        <family val="1"/>
        <charset val="238"/>
      </rPr>
      <t>* *Dodatke po KPJS oz. drugi pravni osnovi se upošteva le za tiste vodje storitev, ki dejansko izpolnjujejo pogoje za posamezen dodatek.</t>
    </r>
  </si>
  <si>
    <r>
      <rPr>
        <sz val="11"/>
        <rFont val="Times New Roman"/>
        <family val="1"/>
        <charset val="238"/>
      </rPr>
      <t>Osnova za
obračun</t>
    </r>
  </si>
  <si>
    <r>
      <rPr>
        <sz val="11"/>
        <rFont val="Times New Roman"/>
        <family val="1"/>
        <charset val="238"/>
      </rPr>
      <t>- dodatek za nevarnosti  in posebne obremenitve
(39. člen KPJS)*</t>
    </r>
  </si>
  <si>
    <r>
      <rPr>
        <sz val="11"/>
        <rFont val="Times New Roman"/>
        <family val="1"/>
        <charset val="238"/>
      </rPr>
      <t>- dodatek za delo v neenakomerno razporejenem delovne času (42. člen KPJS)*</t>
    </r>
  </si>
  <si>
    <r>
      <rPr>
        <sz val="11"/>
        <rFont val="Times New Roman"/>
        <family val="1"/>
        <charset val="238"/>
      </rPr>
      <t>- dodatek  za  delo  v nedeljo in  na dan, ki je  z
zakonom določen kot dela prost dan (44. člen)*</t>
    </r>
  </si>
  <si>
    <r>
      <rPr>
        <sz val="11"/>
        <rFont val="Times New Roman"/>
        <family val="1"/>
        <charset val="238"/>
      </rPr>
      <t>- dodatek za čas stalne pripravljenosti (46. člen
KPJS) *</t>
    </r>
  </si>
  <si>
    <r>
      <rPr>
        <b/>
        <sz val="11"/>
        <rFont val="Times New Roman"/>
        <family val="1"/>
        <charset val="238"/>
      </rPr>
      <t xml:space="preserve">- </t>
    </r>
    <r>
      <rPr>
        <sz val="11"/>
        <rFont val="Times New Roman"/>
        <family val="1"/>
        <charset val="238"/>
      </rPr>
      <t>drugi možni dodatek po KPJS ali drugi pravni
osnovi*</t>
    </r>
  </si>
  <si>
    <r>
      <rPr>
        <sz val="11"/>
        <rFont val="Times New Roman"/>
        <family val="1"/>
        <charset val="238"/>
      </rPr>
      <t>- povračilo stroškov prevoza na delo in iz dela</t>
    </r>
  </si>
  <si>
    <r>
      <rPr>
        <sz val="11"/>
        <rFont val="Times New Roman"/>
        <family val="1"/>
        <charset val="238"/>
      </rPr>
      <t>- drugi stroški</t>
    </r>
  </si>
  <si>
    <r>
      <rPr>
        <sz val="11"/>
        <rFont val="Times New Roman"/>
        <family val="1"/>
        <charset val="238"/>
      </rPr>
      <t>stroški zdravstvenih pregledov</t>
    </r>
  </si>
  <si>
    <r>
      <rPr>
        <b/>
        <sz val="11"/>
        <rFont val="Times New Roman"/>
        <family val="1"/>
        <charset val="238"/>
      </rPr>
      <t>STROŠKI AMORTIZACIJE</t>
    </r>
  </si>
  <si>
    <r>
      <rPr>
        <sz val="11"/>
        <rFont val="Times New Roman"/>
        <family val="1"/>
        <charset val="238"/>
      </rPr>
      <t>- K točki 3 in 4 - izračun stroškov amortizacije in stroškov investicijskega vzdrževanja.</t>
    </r>
  </si>
  <si>
    <r>
      <rPr>
        <sz val="11"/>
        <rFont val="Times New Roman"/>
        <family val="1"/>
        <charset val="238"/>
      </rPr>
      <t>- K točki 5 - izračun stroškov financiranja s poročilom revizijske družbe.</t>
    </r>
  </si>
  <si>
    <r>
      <rPr>
        <sz val="11"/>
        <rFont val="Times New Roman"/>
        <family val="1"/>
        <charset val="238"/>
      </rPr>
      <t>* Dodatke po  KPJS  ali  drugi  pravni  osnovi  se  upošteva le  za  tiste  izvajalce  socialne  oskrbe, ki  dejansko</t>
    </r>
  </si>
  <si>
    <t>skupaj največ 20 % stroškov dela strokovih delavcev</t>
  </si>
  <si>
    <t>Struktura stroškov za neposredno socialno oskrbo uporabnikov na mesec - DELOVNIK</t>
  </si>
  <si>
    <t>Javni zavod Sotočje Medvode</t>
  </si>
  <si>
    <t>Struktura stroškov za neposredno socialno oskrbo uporabnikov na mesec - NEDELJA</t>
  </si>
  <si>
    <t>Struktura stroškov za neposredno socialno oskrbo uporabnikov na mesec - PRAZNIK</t>
  </si>
  <si>
    <t xml:space="preserve">SKUPAJ   NA   URO   (a+b+c/skup.   število  efektivnih ur)
</t>
  </si>
  <si>
    <t xml:space="preserve">SKUPAJ   NA   URO   (a+b+c/skup.  število efektivnih ur)
</t>
  </si>
  <si>
    <t xml:space="preserve">Stroški iz prve alinee prvega odstavka 12.   člena   pravilnika   (strokovna priprava v zvezi s sklen. dog..)
</t>
  </si>
  <si>
    <t xml:space="preserve">Stroški iz druge alinee prvega odstavka 12.  člena pravilnika  (vodenje  in koordiniranje)
</t>
  </si>
  <si>
    <t xml:space="preserve">Stroški iz prve alinee prvega odstavka 12. člena pravilnika   (strokovna priprava v zvezi s sklen. dog..)
</t>
  </si>
  <si>
    <t xml:space="preserve">Stroški iz druge alinee prvega odstavka 12.  člena  pravilnika  (vodenje  in koordiniranje)
</t>
  </si>
  <si>
    <t xml:space="preserve">Stroški za neposredno socialno oskrbo (d+e+f)
</t>
  </si>
  <si>
    <t xml:space="preserve">stroški     materiala     in     storitev, amortizacije, inv. vzdrževanja
</t>
  </si>
  <si>
    <t>stroški financiranja</t>
  </si>
  <si>
    <t>stroški dela</t>
  </si>
  <si>
    <t xml:space="preserve"> stroški     materiala     in     storitev,
amortizacije, inv. vzdrževanja</t>
  </si>
  <si>
    <t xml:space="preserve"> stroški financiranja</t>
  </si>
  <si>
    <t xml:space="preserve">OBRAZEC ZA PREDLOG CENE STORITVE POMOČI DRUŽINI NA DOMU  - NEDELJA                                                                                                       </t>
  </si>
  <si>
    <t xml:space="preserve">OBRAZEC ZA PREDLOG CENE STORITVE POMOČI DRUŽINI NA DOMU  - PRAZNIK                                                                                                      </t>
  </si>
  <si>
    <t xml:space="preserve">OBRAZEC ZA PREDLOG CENE STORITVE POMOČI DRUŽINI NA DOMU  - DELOVNIK                                                                                                                </t>
  </si>
  <si>
    <t>Odstotek</t>
  </si>
  <si>
    <t xml:space="preserve">Pregled </t>
  </si>
  <si>
    <t>Struktura stroškov za aktivnosti iz prve alineje prvega odstavka 12. člena (strokovna priprava v zvezi s sklen. dog…) in druge alinee prvega odstavka 12. člena tega pravilnika (vodenje in koordiniranje) na mesec *:</t>
  </si>
  <si>
    <t>- dodatek  za  delo  v nedeljo in  na dan, ki je  z
zakonom določen kot dela prost dan (44. člen)*</t>
  </si>
  <si>
    <t>- drugi stroški</t>
  </si>
  <si>
    <t>vodenje in koordiniranje (0,41 zaposlitve)</t>
  </si>
  <si>
    <t xml:space="preserve"> </t>
  </si>
  <si>
    <t>stroški za upravno administrativna dela</t>
  </si>
  <si>
    <t xml:space="preserve">stroški za zavarovalne premije za zavarovanje </t>
  </si>
  <si>
    <t>strokovna priprava (0,48 zaposlitve)</t>
  </si>
  <si>
    <t>združeni letni in zimski regres</t>
  </si>
  <si>
    <t xml:space="preserve"> kilometrina</t>
  </si>
  <si>
    <t>subvencija občine  72 %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</si>
</sst>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##0;###0"/>
    <numFmt numFmtId="165" formatCode="#,##0;#,##0"/>
    <numFmt numFmtId="166" formatCode="_-* #,##0.00\ _€_-;\-* #,##0.00\ _€_-;_-* &quot;-&quot;??\ _€_-;_-@_-"/>
  </numFmts>
  <fonts count="1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9C0006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C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272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0" borderId="0" xfId="3" applyFont="1" applyFill="1" applyAlignment="1">
      <alignment horizontal="left" vertical="top"/>
    </xf>
    <xf numFmtId="0" fontId="1" fillId="0" borderId="8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164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right" vertical="top"/>
    </xf>
    <xf numFmtId="0" fontId="12" fillId="0" borderId="0" xfId="0" applyFont="1" applyAlignment="1">
      <alignment horizontal="left" vertical="top"/>
    </xf>
    <xf numFmtId="43" fontId="9" fillId="0" borderId="20" xfId="1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0" fontId="9" fillId="0" borderId="22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43" fontId="9" fillId="0" borderId="10" xfId="1" applyFont="1" applyFill="1" applyBorder="1" applyAlignment="1">
      <alignment horizontal="left" vertical="top" wrapText="1"/>
    </xf>
    <xf numFmtId="165" fontId="12" fillId="0" borderId="19" xfId="0" applyNumberFormat="1" applyFont="1" applyBorder="1" applyAlignment="1">
      <alignment horizontal="left" vertical="top" wrapText="1"/>
    </xf>
    <xf numFmtId="164" fontId="12" fillId="0" borderId="9" xfId="0" applyNumberFormat="1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43" fontId="9" fillId="0" borderId="14" xfId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0" borderId="16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3" fontId="12" fillId="0" borderId="19" xfId="1" applyFont="1" applyFill="1" applyBorder="1" applyAlignment="1">
      <alignment horizontal="left" vertical="top" wrapText="1"/>
    </xf>
    <xf numFmtId="164" fontId="12" fillId="0" borderId="21" xfId="0" applyNumberFormat="1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43" fontId="12" fillId="0" borderId="21" xfId="1" applyFont="1" applyFill="1" applyBorder="1" applyAlignment="1">
      <alignment horizontal="left" vertical="top" wrapText="1"/>
    </xf>
    <xf numFmtId="4" fontId="12" fillId="0" borderId="16" xfId="0" applyNumberFormat="1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3" fontId="9" fillId="0" borderId="14" xfId="0" applyNumberFormat="1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165" fontId="12" fillId="0" borderId="21" xfId="0" applyNumberFormat="1" applyFont="1" applyBorder="1" applyAlignment="1">
      <alignment horizontal="left" vertical="top" wrapText="1"/>
    </xf>
    <xf numFmtId="43" fontId="9" fillId="0" borderId="21" xfId="1" applyFont="1" applyFill="1" applyBorder="1" applyAlignment="1">
      <alignment horizontal="left" vertical="top" wrapText="1"/>
    </xf>
    <xf numFmtId="3" fontId="12" fillId="0" borderId="16" xfId="0" applyNumberFormat="1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5" fontId="12" fillId="0" borderId="29" xfId="0" applyNumberFormat="1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right" vertical="top"/>
    </xf>
    <xf numFmtId="0" fontId="12" fillId="0" borderId="21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6" xfId="0" applyFont="1" applyBorder="1" applyAlignment="1">
      <alignment horizontal="right" vertical="top"/>
    </xf>
    <xf numFmtId="4" fontId="12" fillId="0" borderId="17" xfId="0" applyNumberFormat="1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9" fillId="0" borderId="38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43" fontId="12" fillId="0" borderId="42" xfId="1" applyFont="1" applyFill="1" applyBorder="1" applyAlignment="1">
      <alignment horizontal="left" vertical="top" wrapText="1"/>
    </xf>
    <xf numFmtId="43" fontId="12" fillId="0" borderId="43" xfId="1" applyFont="1" applyFill="1" applyBorder="1" applyAlignment="1">
      <alignment horizontal="left" vertical="top" wrapText="1"/>
    </xf>
    <xf numFmtId="0" fontId="12" fillId="0" borderId="43" xfId="0" applyFont="1" applyBorder="1" applyAlignment="1">
      <alignment horizontal="left" vertical="top" wrapText="1"/>
    </xf>
    <xf numFmtId="0" fontId="12" fillId="0" borderId="44" xfId="0" applyFont="1" applyBorder="1" applyAlignment="1">
      <alignment horizontal="left" vertical="top" wrapText="1"/>
    </xf>
    <xf numFmtId="164" fontId="12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164" fontId="12" fillId="0" borderId="10" xfId="0" applyNumberFormat="1" applyFont="1" applyBorder="1" applyAlignment="1">
      <alignment horizontal="left" vertical="top" wrapText="1"/>
    </xf>
    <xf numFmtId="0" fontId="9" fillId="0" borderId="45" xfId="0" applyFont="1" applyBorder="1" applyAlignment="1">
      <alignment horizontal="left" vertical="top" wrapText="1"/>
    </xf>
    <xf numFmtId="0" fontId="9" fillId="0" borderId="40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164" fontId="12" fillId="0" borderId="27" xfId="0" applyNumberFormat="1" applyFont="1" applyBorder="1" applyAlignment="1">
      <alignment horizontal="left" vertical="top" wrapText="1"/>
    </xf>
    <xf numFmtId="164" fontId="12" fillId="0" borderId="0" xfId="0" applyNumberFormat="1" applyFont="1" applyAlignment="1">
      <alignment horizontal="center" vertical="top" wrapText="1"/>
    </xf>
    <xf numFmtId="164" fontId="12" fillId="0" borderId="12" xfId="0" applyNumberFormat="1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7" fillId="0" borderId="23" xfId="4" applyFont="1" applyFill="1" applyBorder="1" applyAlignment="1">
      <alignment horizontal="left" vertical="top" wrapText="1"/>
    </xf>
    <xf numFmtId="0" fontId="7" fillId="0" borderId="23" xfId="2" applyFont="1" applyFill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43" xfId="0" applyFont="1" applyBorder="1" applyAlignment="1">
      <alignment vertical="top" wrapText="1"/>
    </xf>
    <xf numFmtId="0" fontId="9" fillId="0" borderId="22" xfId="0" applyFont="1" applyBorder="1" applyAlignment="1">
      <alignment vertical="top" wrapText="1"/>
    </xf>
    <xf numFmtId="43" fontId="9" fillId="0" borderId="1" xfId="1" applyFont="1" applyBorder="1" applyAlignment="1">
      <alignment horizontal="right" vertical="top" wrapText="1"/>
    </xf>
    <xf numFmtId="4" fontId="12" fillId="0" borderId="17" xfId="0" applyNumberFormat="1" applyFont="1" applyBorder="1" applyAlignment="1">
      <alignment horizontal="right" vertical="top" wrapText="1"/>
    </xf>
    <xf numFmtId="166" fontId="0" fillId="0" borderId="0" xfId="0" applyNumberFormat="1" applyAlignment="1">
      <alignment horizontal="left" vertical="top"/>
    </xf>
    <xf numFmtId="164" fontId="12" fillId="0" borderId="27" xfId="0" applyNumberFormat="1" applyFont="1" applyBorder="1" applyAlignment="1">
      <alignment horizontal="center" vertical="center" wrapText="1"/>
    </xf>
    <xf numFmtId="164" fontId="12" fillId="0" borderId="21" xfId="0" applyNumberFormat="1" applyFont="1" applyBorder="1" applyAlignment="1">
      <alignment horizontal="center" vertical="center" wrapText="1"/>
    </xf>
    <xf numFmtId="43" fontId="7" fillId="0" borderId="19" xfId="1" applyFont="1" applyFill="1" applyBorder="1" applyAlignment="1">
      <alignment horizontal="right" vertical="center" wrapText="1"/>
    </xf>
    <xf numFmtId="164" fontId="12" fillId="0" borderId="19" xfId="0" applyNumberFormat="1" applyFont="1" applyBorder="1" applyAlignment="1">
      <alignment horizontal="right" vertical="center" wrapText="1"/>
    </xf>
    <xf numFmtId="164" fontId="12" fillId="0" borderId="32" xfId="0" applyNumberFormat="1" applyFont="1" applyBorder="1" applyAlignment="1">
      <alignment horizontal="right" vertical="center" wrapText="1"/>
    </xf>
    <xf numFmtId="43" fontId="7" fillId="0" borderId="10" xfId="1" applyFont="1" applyFill="1" applyBorder="1" applyAlignment="1">
      <alignment horizontal="right" vertical="center" wrapText="1"/>
    </xf>
    <xf numFmtId="4" fontId="9" fillId="0" borderId="30" xfId="0" applyNumberFormat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166" fontId="9" fillId="0" borderId="10" xfId="0" applyNumberFormat="1" applyFont="1" applyBorder="1" applyAlignment="1">
      <alignment horizontal="right" vertical="center" wrapText="1"/>
    </xf>
    <xf numFmtId="166" fontId="9" fillId="0" borderId="30" xfId="0" applyNumberFormat="1" applyFont="1" applyBorder="1" applyAlignment="1">
      <alignment horizontal="right" vertical="center" wrapText="1"/>
    </xf>
    <xf numFmtId="43" fontId="7" fillId="0" borderId="29" xfId="1" applyFont="1" applyFill="1" applyBorder="1" applyAlignment="1">
      <alignment horizontal="right" vertical="center"/>
    </xf>
    <xf numFmtId="43" fontId="9" fillId="0" borderId="10" xfId="1" applyFont="1" applyBorder="1" applyAlignment="1">
      <alignment horizontal="right" vertical="center" wrapText="1"/>
    </xf>
    <xf numFmtId="0" fontId="9" fillId="0" borderId="30" xfId="0" applyFont="1" applyBorder="1" applyAlignment="1">
      <alignment horizontal="right" vertical="center" wrapText="1"/>
    </xf>
    <xf numFmtId="43" fontId="9" fillId="0" borderId="33" xfId="1" applyFont="1" applyBorder="1" applyAlignment="1">
      <alignment horizontal="right" vertical="center" wrapText="1"/>
    </xf>
    <xf numFmtId="0" fontId="9" fillId="0" borderId="33" xfId="0" applyFont="1" applyBorder="1" applyAlignment="1">
      <alignment horizontal="right" vertical="center" wrapText="1"/>
    </xf>
    <xf numFmtId="0" fontId="9" fillId="0" borderId="34" xfId="0" applyFont="1" applyBorder="1" applyAlignment="1">
      <alignment horizontal="right" vertical="center" wrapText="1"/>
    </xf>
    <xf numFmtId="43" fontId="12" fillId="0" borderId="21" xfId="1" applyFont="1" applyBorder="1" applyAlignment="1">
      <alignment horizontal="right" vertical="center" wrapText="1"/>
    </xf>
    <xf numFmtId="0" fontId="12" fillId="0" borderId="21" xfId="0" applyFont="1" applyBorder="1" applyAlignment="1">
      <alignment horizontal="right" vertical="center" wrapText="1"/>
    </xf>
    <xf numFmtId="164" fontId="12" fillId="0" borderId="27" xfId="0" applyNumberFormat="1" applyFont="1" applyBorder="1" applyAlignment="1">
      <alignment horizontal="right" vertical="center" wrapText="1"/>
    </xf>
    <xf numFmtId="166" fontId="12" fillId="0" borderId="27" xfId="0" applyNumberFormat="1" applyFont="1" applyBorder="1" applyAlignment="1">
      <alignment horizontal="right" vertical="center" wrapText="1"/>
    </xf>
    <xf numFmtId="166" fontId="12" fillId="0" borderId="21" xfId="0" applyNumberFormat="1" applyFont="1" applyBorder="1" applyAlignment="1">
      <alignment horizontal="right" vertical="center" wrapText="1"/>
    </xf>
    <xf numFmtId="43" fontId="12" fillId="0" borderId="16" xfId="1" applyFont="1" applyFill="1" applyBorder="1" applyAlignment="1">
      <alignment horizontal="right" vertical="top" wrapText="1"/>
    </xf>
    <xf numFmtId="43" fontId="12" fillId="0" borderId="22" xfId="1" applyFont="1" applyFill="1" applyBorder="1" applyAlignment="1">
      <alignment horizontal="right" vertical="top"/>
    </xf>
    <xf numFmtId="4" fontId="12" fillId="0" borderId="15" xfId="0" applyNumberFormat="1" applyFont="1" applyBorder="1" applyAlignment="1">
      <alignment vertical="top" wrapText="1"/>
    </xf>
    <xf numFmtId="43" fontId="12" fillId="0" borderId="20" xfId="1" applyFont="1" applyFill="1" applyBorder="1" applyAlignment="1">
      <alignment horizontal="right" vertical="top"/>
    </xf>
    <xf numFmtId="43" fontId="9" fillId="0" borderId="14" xfId="1" applyFont="1" applyFill="1" applyBorder="1" applyAlignment="1">
      <alignment horizontal="right" vertical="top" wrapText="1"/>
    </xf>
    <xf numFmtId="43" fontId="9" fillId="0" borderId="20" xfId="1" applyFont="1" applyFill="1" applyBorder="1" applyAlignment="1">
      <alignment horizontal="right" vertical="top"/>
    </xf>
    <xf numFmtId="0" fontId="10" fillId="0" borderId="32" xfId="0" applyFont="1" applyBorder="1" applyAlignment="1">
      <alignment horizontal="left" vertical="top" wrapText="1"/>
    </xf>
    <xf numFmtId="4" fontId="12" fillId="0" borderId="14" xfId="0" applyNumberFormat="1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43" fontId="12" fillId="0" borderId="26" xfId="1" applyFont="1" applyFill="1" applyBorder="1" applyAlignment="1">
      <alignment horizontal="right" vertical="top"/>
    </xf>
    <xf numFmtId="0" fontId="13" fillId="0" borderId="0" xfId="0" applyFont="1" applyAlignment="1">
      <alignment horizontal="left" vertical="top"/>
    </xf>
    <xf numFmtId="43" fontId="9" fillId="0" borderId="1" xfId="1" applyFont="1" applyFill="1" applyBorder="1" applyAlignment="1">
      <alignment horizontal="righ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43" fontId="9" fillId="0" borderId="39" xfId="1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4" fontId="9" fillId="0" borderId="2" xfId="0" applyNumberFormat="1" applyFont="1" applyBorder="1" applyAlignment="1">
      <alignment vertical="top" wrapText="1"/>
    </xf>
    <xf numFmtId="43" fontId="11" fillId="0" borderId="39" xfId="1" applyFont="1" applyFill="1" applyBorder="1" applyAlignment="1">
      <alignment horizontal="left" vertical="top"/>
    </xf>
    <xf numFmtId="0" fontId="11" fillId="0" borderId="2" xfId="0" applyFont="1" applyBorder="1" applyAlignment="1">
      <alignment vertical="top" wrapText="1"/>
    </xf>
    <xf numFmtId="10" fontId="12" fillId="0" borderId="39" xfId="1" applyNumberFormat="1" applyFont="1" applyFill="1" applyBorder="1" applyAlignment="1">
      <alignment horizontal="left" vertical="top" wrapText="1"/>
    </xf>
    <xf numFmtId="4" fontId="12" fillId="0" borderId="2" xfId="0" applyNumberFormat="1" applyFont="1" applyBorder="1" applyAlignment="1">
      <alignment vertical="top" wrapText="1"/>
    </xf>
    <xf numFmtId="43" fontId="12" fillId="0" borderId="39" xfId="1" applyFont="1" applyFill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3" fontId="9" fillId="0" borderId="2" xfId="0" applyNumberFormat="1" applyFont="1" applyBorder="1" applyAlignment="1">
      <alignment vertical="top" wrapText="1"/>
    </xf>
    <xf numFmtId="43" fontId="11" fillId="0" borderId="39" xfId="1" applyFont="1" applyFill="1" applyBorder="1" applyAlignment="1">
      <alignment horizontal="left" vertical="top" wrapText="1"/>
    </xf>
    <xf numFmtId="4" fontId="11" fillId="0" borderId="2" xfId="0" applyNumberFormat="1" applyFont="1" applyBorder="1" applyAlignment="1">
      <alignment vertical="top" wrapText="1"/>
    </xf>
    <xf numFmtId="0" fontId="16" fillId="0" borderId="0" xfId="0" applyFont="1" applyAlignment="1">
      <alignment horizontal="left" vertical="top"/>
    </xf>
    <xf numFmtId="0" fontId="10" fillId="0" borderId="30" xfId="0" applyFont="1" applyBorder="1" applyAlignment="1">
      <alignment horizontal="left" vertical="top" wrapText="1"/>
    </xf>
    <xf numFmtId="10" fontId="12" fillId="0" borderId="10" xfId="1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3" fontId="12" fillId="0" borderId="10" xfId="1" applyFont="1" applyFill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43" fontId="9" fillId="0" borderId="12" xfId="1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3" fontId="9" fillId="0" borderId="39" xfId="1" applyFont="1" applyFill="1" applyBorder="1" applyAlignment="1">
      <alignment horizontal="left" vertical="top"/>
    </xf>
    <xf numFmtId="2" fontId="9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3" fontId="12" fillId="0" borderId="46" xfId="0" applyNumberFormat="1" applyFont="1" applyBorder="1" applyAlignment="1">
      <alignment vertical="top" wrapText="1"/>
    </xf>
    <xf numFmtId="43" fontId="12" fillId="0" borderId="28" xfId="1" applyFont="1" applyFill="1" applyBorder="1" applyAlignment="1">
      <alignment horizontal="right" vertical="top" wrapText="1"/>
    </xf>
    <xf numFmtId="0" fontId="12" fillId="0" borderId="47" xfId="0" applyFont="1" applyBorder="1" applyAlignment="1">
      <alignment vertical="top" wrapText="1"/>
    </xf>
    <xf numFmtId="43" fontId="9" fillId="0" borderId="48" xfId="1" applyFont="1" applyFill="1" applyBorder="1" applyAlignment="1">
      <alignment horizontal="right" vertical="top" wrapText="1"/>
    </xf>
    <xf numFmtId="43" fontId="9" fillId="0" borderId="39" xfId="1" applyFont="1" applyFill="1" applyBorder="1" applyAlignment="1">
      <alignment horizontal="right" vertical="top" wrapText="1"/>
    </xf>
    <xf numFmtId="0" fontId="9" fillId="0" borderId="49" xfId="0" applyFont="1" applyBorder="1" applyAlignment="1">
      <alignment horizontal="left" vertical="top" wrapText="1"/>
    </xf>
    <xf numFmtId="0" fontId="9" fillId="0" borderId="50" xfId="0" applyFont="1" applyBorder="1" applyAlignment="1">
      <alignment horizontal="left" vertical="top" wrapText="1"/>
    </xf>
    <xf numFmtId="0" fontId="9" fillId="0" borderId="51" xfId="0" applyFont="1" applyBorder="1" applyAlignment="1">
      <alignment horizontal="left" vertical="top" wrapText="1"/>
    </xf>
    <xf numFmtId="0" fontId="9" fillId="0" borderId="53" xfId="0" applyFont="1" applyBorder="1" applyAlignment="1">
      <alignment vertical="top" wrapText="1"/>
    </xf>
    <xf numFmtId="43" fontId="9" fillId="0" borderId="54" xfId="1" applyFont="1" applyFill="1" applyBorder="1" applyAlignment="1">
      <alignment horizontal="right" vertical="top" wrapText="1"/>
    </xf>
    <xf numFmtId="0" fontId="9" fillId="0" borderId="55" xfId="0" applyFont="1" applyBorder="1" applyAlignment="1">
      <alignment vertical="top" wrapText="1"/>
    </xf>
    <xf numFmtId="43" fontId="9" fillId="0" borderId="11" xfId="1" applyFont="1" applyFill="1" applyBorder="1" applyAlignment="1">
      <alignment horizontal="right" vertical="top" wrapText="1"/>
    </xf>
    <xf numFmtId="43" fontId="9" fillId="0" borderId="13" xfId="1" applyFont="1" applyFill="1" applyBorder="1" applyAlignment="1">
      <alignment horizontal="right" vertical="top" wrapText="1"/>
    </xf>
    <xf numFmtId="43" fontId="9" fillId="0" borderId="57" xfId="1" applyFont="1" applyFill="1" applyBorder="1" applyAlignment="1">
      <alignment horizontal="right" vertical="top"/>
    </xf>
    <xf numFmtId="43" fontId="11" fillId="0" borderId="57" xfId="1" applyFont="1" applyFill="1" applyBorder="1" applyAlignment="1">
      <alignment horizontal="right" vertical="top"/>
    </xf>
    <xf numFmtId="43" fontId="12" fillId="0" borderId="57" xfId="1" applyFont="1" applyFill="1" applyBorder="1" applyAlignment="1">
      <alignment horizontal="right" vertical="top"/>
    </xf>
    <xf numFmtId="43" fontId="12" fillId="0" borderId="37" xfId="1" applyFont="1" applyFill="1" applyBorder="1" applyAlignment="1">
      <alignment horizontal="right" vertical="top" wrapText="1"/>
    </xf>
    <xf numFmtId="43" fontId="11" fillId="0" borderId="39" xfId="1" applyFont="1" applyFill="1" applyBorder="1" applyAlignment="1">
      <alignment horizontal="right" vertical="top" wrapText="1"/>
    </xf>
    <xf numFmtId="43" fontId="12" fillId="0" borderId="39" xfId="1" applyFont="1" applyFill="1" applyBorder="1" applyAlignment="1">
      <alignment horizontal="right" vertical="top" wrapText="1"/>
    </xf>
    <xf numFmtId="0" fontId="12" fillId="0" borderId="58" xfId="0" applyFont="1" applyBorder="1" applyAlignment="1">
      <alignment horizontal="right" vertical="top"/>
    </xf>
    <xf numFmtId="43" fontId="12" fillId="0" borderId="27" xfId="1" applyFont="1" applyFill="1" applyBorder="1" applyAlignment="1">
      <alignment horizontal="right" vertical="top" wrapText="1"/>
    </xf>
    <xf numFmtId="4" fontId="12" fillId="0" borderId="16" xfId="0" applyNumberFormat="1" applyFont="1" applyBorder="1" applyAlignment="1">
      <alignment horizontal="right" vertical="top" wrapText="1"/>
    </xf>
    <xf numFmtId="0" fontId="12" fillId="0" borderId="37" xfId="0" applyFont="1" applyBorder="1" applyAlignment="1">
      <alignment horizontal="right" vertical="top" wrapText="1"/>
    </xf>
    <xf numFmtId="0" fontId="9" fillId="0" borderId="26" xfId="0" applyFont="1" applyBorder="1" applyAlignment="1">
      <alignment horizontal="right" vertical="top"/>
    </xf>
    <xf numFmtId="0" fontId="12" fillId="0" borderId="17" xfId="0" applyFont="1" applyBorder="1" applyAlignment="1">
      <alignment horizontal="right" vertical="top" wrapText="1"/>
    </xf>
    <xf numFmtId="0" fontId="12" fillId="0" borderId="16" xfId="0" applyFont="1" applyBorder="1" applyAlignment="1">
      <alignment horizontal="right" vertical="top" wrapText="1"/>
    </xf>
    <xf numFmtId="2" fontId="9" fillId="0" borderId="35" xfId="0" applyNumberFormat="1" applyFont="1" applyBorder="1" applyAlignment="1">
      <alignment horizontal="right" vertical="top" wrapText="1"/>
    </xf>
    <xf numFmtId="43" fontId="9" fillId="0" borderId="35" xfId="1" applyFont="1" applyFill="1" applyBorder="1" applyAlignment="1">
      <alignment horizontal="right" vertical="top" wrapText="1"/>
    </xf>
    <xf numFmtId="43" fontId="9" fillId="0" borderId="26" xfId="1" applyFont="1" applyFill="1" applyBorder="1" applyAlignment="1">
      <alignment horizontal="right" vertical="top"/>
    </xf>
    <xf numFmtId="2" fontId="9" fillId="0" borderId="14" xfId="0" applyNumberFormat="1" applyFont="1" applyBorder="1" applyAlignment="1">
      <alignment horizontal="right" vertical="top" wrapText="1"/>
    </xf>
    <xf numFmtId="3" fontId="12" fillId="0" borderId="17" xfId="0" applyNumberFormat="1" applyFont="1" applyBorder="1" applyAlignment="1">
      <alignment horizontal="right" vertical="top" wrapText="1"/>
    </xf>
    <xf numFmtId="2" fontId="12" fillId="0" borderId="16" xfId="0" applyNumberFormat="1" applyFont="1" applyBorder="1" applyAlignment="1">
      <alignment horizontal="right" vertical="top" wrapText="1"/>
    </xf>
    <xf numFmtId="4" fontId="11" fillId="0" borderId="38" xfId="0" applyNumberFormat="1" applyFont="1" applyBorder="1" applyAlignment="1">
      <alignment vertical="top" wrapText="1"/>
    </xf>
    <xf numFmtId="0" fontId="10" fillId="0" borderId="61" xfId="0" applyFont="1" applyBorder="1" applyAlignment="1">
      <alignment horizontal="left" vertical="top" wrapText="1"/>
    </xf>
    <xf numFmtId="3" fontId="12" fillId="0" borderId="47" xfId="0" applyNumberFormat="1" applyFont="1" applyBorder="1" applyAlignment="1">
      <alignment horizontal="right" vertical="top" wrapText="1"/>
    </xf>
    <xf numFmtId="2" fontId="12" fillId="0" borderId="48" xfId="0" applyNumberFormat="1" applyFont="1" applyBorder="1" applyAlignment="1">
      <alignment horizontal="right" vertical="top" wrapText="1"/>
    </xf>
    <xf numFmtId="0" fontId="9" fillId="0" borderId="63" xfId="0" applyFont="1" applyBorder="1" applyAlignment="1">
      <alignment horizontal="right" vertical="top"/>
    </xf>
    <xf numFmtId="0" fontId="11" fillId="0" borderId="21" xfId="0" applyFont="1" applyBorder="1" applyAlignment="1">
      <alignment horizontal="left" vertical="top" wrapText="1"/>
    </xf>
    <xf numFmtId="0" fontId="9" fillId="0" borderId="38" xfId="0" applyFont="1" applyBorder="1" applyAlignment="1">
      <alignment horizontal="right" vertical="top" wrapText="1"/>
    </xf>
    <xf numFmtId="165" fontId="12" fillId="0" borderId="40" xfId="0" applyNumberFormat="1" applyFont="1" applyBorder="1" applyAlignment="1">
      <alignment horizontal="left" vertical="top" wrapText="1"/>
    </xf>
    <xf numFmtId="0" fontId="10" fillId="0" borderId="40" xfId="0" applyFont="1" applyBorder="1" applyAlignment="1">
      <alignment horizontal="left" vertical="top" wrapText="1"/>
    </xf>
    <xf numFmtId="4" fontId="12" fillId="0" borderId="46" xfId="0" applyNumberFormat="1" applyFont="1" applyBorder="1" applyAlignment="1">
      <alignment horizontal="right" vertical="top" wrapText="1"/>
    </xf>
    <xf numFmtId="43" fontId="12" fillId="0" borderId="28" xfId="1" applyFont="1" applyBorder="1" applyAlignment="1">
      <alignment horizontal="right" vertical="top" wrapText="1"/>
    </xf>
    <xf numFmtId="43" fontId="12" fillId="0" borderId="65" xfId="1" applyFont="1" applyBorder="1" applyAlignment="1">
      <alignment horizontal="right" vertical="top"/>
    </xf>
    <xf numFmtId="43" fontId="9" fillId="0" borderId="16" xfId="1" applyFont="1" applyBorder="1" applyAlignment="1">
      <alignment horizontal="right" vertical="top" wrapText="1"/>
    </xf>
    <xf numFmtId="43" fontId="9" fillId="0" borderId="22" xfId="1" applyFont="1" applyBorder="1" applyAlignment="1">
      <alignment horizontal="right" vertical="top"/>
    </xf>
    <xf numFmtId="43" fontId="12" fillId="0" borderId="16" xfId="1" applyFont="1" applyBorder="1" applyAlignment="1">
      <alignment horizontal="right" vertical="top" wrapText="1"/>
    </xf>
    <xf numFmtId="43" fontId="12" fillId="0" borderId="22" xfId="1" applyFont="1" applyBorder="1" applyAlignment="1">
      <alignment horizontal="right" vertical="top"/>
    </xf>
    <xf numFmtId="43" fontId="9" fillId="0" borderId="37" xfId="1" applyFont="1" applyFill="1" applyBorder="1" applyAlignment="1">
      <alignment horizontal="right" vertical="top" wrapText="1"/>
    </xf>
    <xf numFmtId="43" fontId="12" fillId="0" borderId="48" xfId="1" applyFont="1" applyFill="1" applyBorder="1" applyAlignment="1">
      <alignment horizontal="right" vertical="top" wrapText="1"/>
    </xf>
    <xf numFmtId="43" fontId="12" fillId="0" borderId="63" xfId="1" applyFont="1" applyFill="1" applyBorder="1" applyAlignment="1">
      <alignment horizontal="right" vertical="top"/>
    </xf>
    <xf numFmtId="43" fontId="12" fillId="0" borderId="65" xfId="1" applyFont="1" applyFill="1" applyBorder="1" applyAlignment="1">
      <alignment horizontal="right" vertical="top"/>
    </xf>
    <xf numFmtId="4" fontId="12" fillId="0" borderId="47" xfId="0" applyNumberFormat="1" applyFont="1" applyBorder="1" applyAlignment="1">
      <alignment horizontal="right" vertical="top" wrapText="1"/>
    </xf>
    <xf numFmtId="4" fontId="9" fillId="0" borderId="38" xfId="0" applyNumberFormat="1" applyFont="1" applyBorder="1" applyAlignment="1">
      <alignment horizontal="right" vertical="top" wrapText="1"/>
    </xf>
    <xf numFmtId="0" fontId="9" fillId="0" borderId="40" xfId="0" applyFont="1" applyBorder="1" applyAlignment="1">
      <alignment horizontal="left" vertical="top" wrapText="1"/>
    </xf>
    <xf numFmtId="0" fontId="12" fillId="0" borderId="46" xfId="0" applyFont="1" applyBorder="1" applyAlignment="1">
      <alignment horizontal="right" vertical="top" wrapText="1"/>
    </xf>
    <xf numFmtId="0" fontId="12" fillId="0" borderId="28" xfId="0" applyFont="1" applyBorder="1" applyAlignment="1">
      <alignment horizontal="right" vertical="top" wrapText="1"/>
    </xf>
    <xf numFmtId="0" fontId="9" fillId="0" borderId="65" xfId="0" applyFont="1" applyBorder="1" applyAlignment="1">
      <alignment horizontal="right" vertical="top"/>
    </xf>
    <xf numFmtId="165" fontId="12" fillId="0" borderId="61" xfId="0" applyNumberFormat="1" applyFont="1" applyBorder="1" applyAlignment="1">
      <alignment horizontal="left" vertical="top" wrapText="1"/>
    </xf>
    <xf numFmtId="0" fontId="12" fillId="0" borderId="47" xfId="0" applyFont="1" applyBorder="1" applyAlignment="1">
      <alignment horizontal="right" vertical="top" wrapText="1"/>
    </xf>
    <xf numFmtId="0" fontId="12" fillId="0" borderId="48" xfId="0" applyFont="1" applyBorder="1" applyAlignment="1">
      <alignment horizontal="right" vertical="top" wrapText="1"/>
    </xf>
    <xf numFmtId="0" fontId="11" fillId="0" borderId="32" xfId="0" applyFont="1" applyBorder="1" applyAlignment="1">
      <alignment horizontal="left" vertical="top" wrapText="1"/>
    </xf>
    <xf numFmtId="14" fontId="0" fillId="0" borderId="0" xfId="0" applyNumberFormat="1" applyAlignment="1">
      <alignment horizontal="left" vertical="top"/>
    </xf>
    <xf numFmtId="0" fontId="9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9" fillId="5" borderId="56" xfId="0" applyFont="1" applyFill="1" applyBorder="1" applyAlignment="1">
      <alignment vertical="top" wrapText="1"/>
    </xf>
    <xf numFmtId="0" fontId="10" fillId="0" borderId="33" xfId="0" applyFont="1" applyBorder="1" applyAlignment="1">
      <alignment horizontal="left" vertical="top" wrapText="1"/>
    </xf>
    <xf numFmtId="43" fontId="12" fillId="0" borderId="41" xfId="1" applyFont="1" applyFill="1" applyBorder="1" applyAlignment="1">
      <alignment horizontal="left" vertical="top" wrapText="1"/>
    </xf>
    <xf numFmtId="0" fontId="12" fillId="0" borderId="38" xfId="0" applyFont="1" applyBorder="1" applyAlignment="1">
      <alignment vertical="top" wrapText="1"/>
    </xf>
    <xf numFmtId="43" fontId="9" fillId="0" borderId="41" xfId="1" applyFont="1" applyFill="1" applyBorder="1" applyAlignment="1">
      <alignment horizontal="right" vertical="top" wrapText="1"/>
    </xf>
    <xf numFmtId="43" fontId="12" fillId="0" borderId="52" xfId="1" applyFont="1" applyFill="1" applyBorder="1" applyAlignment="1">
      <alignment horizontal="right" vertical="top"/>
    </xf>
    <xf numFmtId="43" fontId="9" fillId="0" borderId="16" xfId="1" applyFont="1" applyFill="1" applyBorder="1" applyAlignment="1">
      <alignment horizontal="right" vertical="top" wrapText="1"/>
    </xf>
    <xf numFmtId="43" fontId="9" fillId="0" borderId="22" xfId="1" applyFont="1" applyFill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" fillId="0" borderId="52" xfId="0" applyFont="1" applyBorder="1" applyAlignment="1">
      <alignment horizontal="center" vertical="top" wrapText="1"/>
    </xf>
    <xf numFmtId="0" fontId="9" fillId="0" borderId="43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9" fillId="0" borderId="59" xfId="0" applyFont="1" applyBorder="1" applyAlignment="1">
      <alignment horizontal="left" vertical="top" wrapText="1"/>
    </xf>
    <xf numFmtId="0" fontId="9" fillId="0" borderId="39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center" vertical="top" wrapText="1"/>
    </xf>
    <xf numFmtId="0" fontId="9" fillId="0" borderId="41" xfId="0" applyFont="1" applyBorder="1" applyAlignment="1">
      <alignment horizontal="left" vertical="top" wrapText="1"/>
    </xf>
    <xf numFmtId="43" fontId="9" fillId="0" borderId="39" xfId="1" applyFont="1" applyFill="1" applyBorder="1" applyAlignment="1">
      <alignment horizontal="left" vertical="top" wrapText="1"/>
    </xf>
    <xf numFmtId="43" fontId="9" fillId="0" borderId="41" xfId="1" applyFont="1" applyFill="1" applyBorder="1" applyAlignment="1">
      <alignment horizontal="left" vertical="top" wrapText="1"/>
    </xf>
    <xf numFmtId="43" fontId="9" fillId="0" borderId="43" xfId="1" applyFont="1" applyFill="1" applyBorder="1" applyAlignment="1">
      <alignment horizontal="left" vertical="top" wrapText="1"/>
    </xf>
    <xf numFmtId="0" fontId="9" fillId="0" borderId="62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10" fontId="9" fillId="0" borderId="43" xfId="1" applyNumberFormat="1" applyFont="1" applyFill="1" applyBorder="1" applyAlignment="1">
      <alignment horizontal="left" vertical="top" wrapText="1"/>
    </xf>
    <xf numFmtId="43" fontId="9" fillId="0" borderId="44" xfId="1" applyFont="1" applyFill="1" applyBorder="1" applyAlignment="1">
      <alignment horizontal="left" vertical="top" wrapText="1"/>
    </xf>
    <xf numFmtId="43" fontId="9" fillId="0" borderId="42" xfId="1" applyFont="1" applyFill="1" applyBorder="1" applyAlignment="1">
      <alignment horizontal="left" vertical="top" wrapText="1"/>
    </xf>
    <xf numFmtId="0" fontId="9" fillId="0" borderId="43" xfId="0" applyFont="1" applyBorder="1" applyAlignment="1">
      <alignment horizontal="center" vertical="top" wrapText="1"/>
    </xf>
    <xf numFmtId="43" fontId="12" fillId="0" borderId="64" xfId="1" applyFont="1" applyFill="1" applyBorder="1" applyAlignment="1">
      <alignment horizontal="left" vertical="top" wrapText="1"/>
    </xf>
    <xf numFmtId="0" fontId="9" fillId="0" borderId="64" xfId="0" applyFont="1" applyBorder="1" applyAlignment="1">
      <alignment horizontal="left" vertical="top" wrapText="1"/>
    </xf>
    <xf numFmtId="43" fontId="12" fillId="0" borderId="43" xfId="1" applyFont="1" applyFill="1" applyBorder="1" applyAlignment="1">
      <alignment horizontal="left" vertical="top" wrapText="1"/>
    </xf>
    <xf numFmtId="10" fontId="9" fillId="0" borderId="64" xfId="1" applyNumberFormat="1" applyFont="1" applyFill="1" applyBorder="1" applyAlignment="1">
      <alignment horizontal="left" vertical="top" wrapText="1"/>
    </xf>
    <xf numFmtId="43" fontId="9" fillId="0" borderId="64" xfId="1" applyFont="1" applyFill="1" applyBorder="1" applyAlignment="1">
      <alignment horizontal="left" vertical="top" wrapText="1"/>
    </xf>
    <xf numFmtId="43" fontId="9" fillId="0" borderId="62" xfId="1" applyFont="1" applyFill="1" applyBorder="1" applyAlignment="1">
      <alignment horizontal="left" vertical="top" wrapText="1"/>
    </xf>
  </cellXfs>
  <cellStyles count="5">
    <cellStyle name="Dobro" xfId="2" builtinId="26"/>
    <cellStyle name="Navadno" xfId="0" builtinId="0"/>
    <cellStyle name="Nevtralno" xfId="4" builtinId="28"/>
    <cellStyle name="Slabo" xfId="3" builtinId="27"/>
    <cellStyle name="Vejica" xfId="1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2C5F-ED1A-4C07-9566-29A5246606AB}">
  <sheetPr>
    <pageSetUpPr fitToPage="1"/>
  </sheetPr>
  <dimension ref="A1:J35"/>
  <sheetViews>
    <sheetView tabSelected="1" zoomScaleNormal="100" workbookViewId="0">
      <selection activeCell="L18" sqref="L18"/>
    </sheetView>
  </sheetViews>
  <sheetFormatPr defaultRowHeight="13.2" x14ac:dyDescent="0.25"/>
  <cols>
    <col min="2" max="2" width="71.109375" customWidth="1"/>
    <col min="3" max="4" width="14.77734375" customWidth="1"/>
    <col min="5" max="5" width="14.6640625" customWidth="1"/>
    <col min="6" max="7" width="14.77734375" customWidth="1"/>
  </cols>
  <sheetData>
    <row r="1" spans="1:7" ht="13.8" x14ac:dyDescent="0.25">
      <c r="A1" s="5" t="s">
        <v>111</v>
      </c>
    </row>
    <row r="2" spans="1:7" ht="13.8" x14ac:dyDescent="0.25">
      <c r="A2" s="18" t="s">
        <v>6</v>
      </c>
    </row>
    <row r="3" spans="1:7" ht="13.8" x14ac:dyDescent="0.25">
      <c r="A3" s="5" t="s">
        <v>7</v>
      </c>
    </row>
    <row r="4" spans="1:7" ht="13.8" x14ac:dyDescent="0.25">
      <c r="A4" s="5" t="s">
        <v>8</v>
      </c>
      <c r="B4" s="2" t="s">
        <v>94</v>
      </c>
    </row>
    <row r="5" spans="1:7" ht="14.4" thickBot="1" x14ac:dyDescent="0.3">
      <c r="A5" s="5"/>
      <c r="B5" s="2"/>
    </row>
    <row r="6" spans="1:7" ht="13.8" x14ac:dyDescent="0.25">
      <c r="A6" s="30">
        <v>1</v>
      </c>
      <c r="B6" s="240" t="s">
        <v>9</v>
      </c>
      <c r="C6" s="241"/>
      <c r="D6" s="89"/>
    </row>
    <row r="7" spans="1:7" ht="15" customHeight="1" x14ac:dyDescent="0.25">
      <c r="A7" s="82">
        <v>2</v>
      </c>
      <c r="B7" s="242" t="s">
        <v>56</v>
      </c>
      <c r="C7" s="243"/>
      <c r="D7" s="90">
        <v>0.48</v>
      </c>
    </row>
    <row r="8" spans="1:7" ht="15" customHeight="1" x14ac:dyDescent="0.25">
      <c r="A8" s="82">
        <v>3</v>
      </c>
      <c r="B8" s="242" t="s">
        <v>57</v>
      </c>
      <c r="C8" s="243"/>
      <c r="D8" s="91">
        <v>0.41</v>
      </c>
    </row>
    <row r="9" spans="1:7" ht="13.8" x14ac:dyDescent="0.25">
      <c r="A9" s="82">
        <v>4</v>
      </c>
      <c r="B9" s="244" t="s">
        <v>10</v>
      </c>
      <c r="C9" s="245"/>
      <c r="D9" s="14">
        <v>11</v>
      </c>
    </row>
    <row r="10" spans="1:7" ht="13.8" x14ac:dyDescent="0.25">
      <c r="A10" s="82">
        <v>5</v>
      </c>
      <c r="B10" s="244" t="s">
        <v>11</v>
      </c>
      <c r="C10" s="245"/>
      <c r="D10" s="14">
        <v>105</v>
      </c>
    </row>
    <row r="11" spans="1:7" ht="14.4" thickBot="1" x14ac:dyDescent="0.3">
      <c r="A11" s="88">
        <v>6</v>
      </c>
      <c r="B11" s="238" t="s">
        <v>58</v>
      </c>
      <c r="C11" s="239"/>
      <c r="D11" s="92">
        <v>1155</v>
      </c>
      <c r="E11" s="6"/>
      <c r="F11" s="6"/>
      <c r="G11" s="6"/>
    </row>
    <row r="12" spans="1:7" ht="13.8" x14ac:dyDescent="0.25">
      <c r="A12" s="6"/>
      <c r="B12" s="6"/>
      <c r="C12" s="6"/>
      <c r="D12" s="6"/>
      <c r="E12" s="6"/>
      <c r="F12" s="6"/>
      <c r="G12" s="6"/>
    </row>
    <row r="13" spans="1:7" ht="13.8" x14ac:dyDescent="0.25">
      <c r="A13" s="8"/>
      <c r="B13" s="8"/>
      <c r="C13" s="9" t="s">
        <v>112</v>
      </c>
      <c r="D13" s="236"/>
      <c r="E13" s="236"/>
      <c r="F13" s="9"/>
      <c r="G13" s="3"/>
    </row>
    <row r="14" spans="1:7" ht="13.8" x14ac:dyDescent="0.25">
      <c r="A14" s="8"/>
      <c r="B14" s="87" t="s">
        <v>124</v>
      </c>
      <c r="C14" s="9">
        <v>0.72</v>
      </c>
      <c r="D14" s="9"/>
      <c r="E14" s="9"/>
      <c r="F14" s="9"/>
      <c r="G14" s="6"/>
    </row>
    <row r="15" spans="1:7" ht="14.4" thickBot="1" x14ac:dyDescent="0.3">
      <c r="A15" s="5" t="s">
        <v>12</v>
      </c>
      <c r="B15" s="6"/>
      <c r="C15" s="6"/>
      <c r="D15" s="6"/>
      <c r="E15" s="6"/>
      <c r="F15" s="6"/>
      <c r="G15" s="6"/>
    </row>
    <row r="16" spans="1:7" ht="81.75" customHeight="1" thickBot="1" x14ac:dyDescent="0.3">
      <c r="A16" s="84"/>
      <c r="B16" s="80"/>
      <c r="C16" s="81" t="s">
        <v>13</v>
      </c>
      <c r="D16" s="80" t="s">
        <v>59</v>
      </c>
      <c r="E16" s="80" t="s">
        <v>60</v>
      </c>
      <c r="F16" s="80" t="s">
        <v>61</v>
      </c>
      <c r="G16" s="83" t="s">
        <v>62</v>
      </c>
    </row>
    <row r="17" spans="1:8" ht="14.4" thickBot="1" x14ac:dyDescent="0.3">
      <c r="A17" s="85"/>
      <c r="B17" s="39">
        <v>1</v>
      </c>
      <c r="C17" s="99">
        <v>2</v>
      </c>
      <c r="D17" s="98">
        <v>3</v>
      </c>
      <c r="E17" s="99">
        <v>4</v>
      </c>
      <c r="F17" s="99">
        <v>5</v>
      </c>
      <c r="G17" s="98">
        <v>6</v>
      </c>
    </row>
    <row r="18" spans="1:8" ht="31.5" customHeight="1" x14ac:dyDescent="0.25">
      <c r="A18" s="31" t="s">
        <v>14</v>
      </c>
      <c r="B18" s="31" t="s">
        <v>99</v>
      </c>
      <c r="C18" s="100">
        <f>'D,N,P - stroški (strok. del) '!E33</f>
        <v>3594.8799999999997</v>
      </c>
      <c r="D18" s="100">
        <f>'D,N,P - stroški (strok. del) '!E33</f>
        <v>3594.8799999999997</v>
      </c>
      <c r="E18" s="101">
        <v>0</v>
      </c>
      <c r="F18" s="101">
        <v>0</v>
      </c>
      <c r="G18" s="102">
        <v>0</v>
      </c>
    </row>
    <row r="19" spans="1:8" ht="31.5" customHeight="1" x14ac:dyDescent="0.25">
      <c r="A19" s="12" t="s">
        <v>15</v>
      </c>
      <c r="B19" s="12" t="s">
        <v>100</v>
      </c>
      <c r="C19" s="103">
        <f>'D,N,P - stroški (strok. del) '!F33</f>
        <v>3340.6800000000003</v>
      </c>
      <c r="D19" s="104">
        <f>C19*C14</f>
        <v>2405.2896000000001</v>
      </c>
      <c r="E19" s="105">
        <v>0</v>
      </c>
      <c r="F19" s="106">
        <f>C19-D19-E19</f>
        <v>935.39040000000023</v>
      </c>
      <c r="G19" s="107">
        <f>F19/$D$11</f>
        <v>0.80986181818181835</v>
      </c>
      <c r="H19" s="97"/>
    </row>
    <row r="20" spans="1:8" ht="31.5" customHeight="1" x14ac:dyDescent="0.25">
      <c r="A20" s="12" t="s">
        <v>16</v>
      </c>
      <c r="B20" s="12" t="s">
        <v>103</v>
      </c>
      <c r="C20" s="108">
        <f>'D - stroški (soc.oskr)'!D33</f>
        <v>29654.539999999997</v>
      </c>
      <c r="D20" s="104">
        <f>C20*C14</f>
        <v>21351.268799999998</v>
      </c>
      <c r="E20" s="105">
        <v>0</v>
      </c>
      <c r="F20" s="106">
        <f t="shared" ref="F20:F22" si="0">C20-D20-E20</f>
        <v>8303.2711999999992</v>
      </c>
      <c r="G20" s="107">
        <f t="shared" ref="G20:G22" si="1">F20/$D$11</f>
        <v>7.1889793939393929</v>
      </c>
    </row>
    <row r="21" spans="1:8" ht="31.5" customHeight="1" x14ac:dyDescent="0.25">
      <c r="A21" s="16" t="s">
        <v>17</v>
      </c>
      <c r="B21" s="16" t="s">
        <v>106</v>
      </c>
      <c r="C21" s="103">
        <f>'D - stroški (soc.oskr)'!D4</f>
        <v>26484.539999999997</v>
      </c>
      <c r="D21" s="104">
        <f>C21*C14</f>
        <v>19068.868799999997</v>
      </c>
      <c r="E21" s="105">
        <v>0</v>
      </c>
      <c r="F21" s="106">
        <f t="shared" si="0"/>
        <v>7415.6712000000007</v>
      </c>
      <c r="G21" s="107">
        <f t="shared" si="1"/>
        <v>6.4204945454545461</v>
      </c>
    </row>
    <row r="22" spans="1:8" ht="31.5" customHeight="1" x14ac:dyDescent="0.25">
      <c r="A22" s="16" t="s">
        <v>18</v>
      </c>
      <c r="B22" s="16" t="s">
        <v>107</v>
      </c>
      <c r="C22" s="109">
        <f>'D - stroški (soc.oskr)'!D22</f>
        <v>3170</v>
      </c>
      <c r="D22" s="104">
        <f>C22*C14</f>
        <v>2282.4</v>
      </c>
      <c r="E22" s="105">
        <v>0</v>
      </c>
      <c r="F22" s="106">
        <f t="shared" si="0"/>
        <v>887.59999999999991</v>
      </c>
      <c r="G22" s="107">
        <f t="shared" si="1"/>
        <v>0.76848484848484844</v>
      </c>
    </row>
    <row r="23" spans="1:8" ht="31.5" customHeight="1" x14ac:dyDescent="0.25">
      <c r="A23" s="16" t="s">
        <v>19</v>
      </c>
      <c r="B23" s="16" t="s">
        <v>108</v>
      </c>
      <c r="C23" s="109"/>
      <c r="D23" s="104"/>
      <c r="E23" s="105">
        <v>0</v>
      </c>
      <c r="F23" s="105"/>
      <c r="G23" s="110"/>
    </row>
    <row r="24" spans="1:8" ht="31.5" customHeight="1" thickBot="1" x14ac:dyDescent="0.3">
      <c r="A24" s="24" t="s">
        <v>20</v>
      </c>
      <c r="B24" s="24" t="s">
        <v>21</v>
      </c>
      <c r="C24" s="111">
        <f>+C18+C19+C20</f>
        <v>36590.1</v>
      </c>
      <c r="D24" s="104">
        <f>SUM(D18:D20)</f>
        <v>27351.438399999999</v>
      </c>
      <c r="E24" s="112">
        <v>0</v>
      </c>
      <c r="F24" s="104">
        <f>SUM(F18:F20)</f>
        <v>9238.6615999999995</v>
      </c>
      <c r="G24" s="113"/>
    </row>
    <row r="25" spans="1:8" ht="31.5" customHeight="1" thickBot="1" x14ac:dyDescent="0.3">
      <c r="A25" s="25"/>
      <c r="B25" s="60" t="s">
        <v>97</v>
      </c>
      <c r="C25" s="114">
        <f>C24/$D$11</f>
        <v>31.67974025974026</v>
      </c>
      <c r="D25" s="114">
        <f>D24/$D$11</f>
        <v>23.680899047619047</v>
      </c>
      <c r="E25" s="115">
        <v>0</v>
      </c>
      <c r="F25" s="114">
        <f>F24/$D$11</f>
        <v>7.9988412121212118</v>
      </c>
      <c r="G25" s="116">
        <v>0</v>
      </c>
    </row>
    <row r="26" spans="1:8" ht="13.8" x14ac:dyDescent="0.25">
      <c r="A26" s="9"/>
      <c r="B26" s="9"/>
      <c r="C26" s="9"/>
      <c r="D26" s="9"/>
      <c r="E26" s="9"/>
      <c r="F26" s="9"/>
      <c r="G26" s="75"/>
    </row>
    <row r="27" spans="1:8" ht="13.8" x14ac:dyDescent="0.25">
      <c r="A27" s="76"/>
      <c r="B27" s="6"/>
      <c r="C27" s="6"/>
      <c r="D27" s="6"/>
      <c r="E27" s="6"/>
      <c r="F27" s="6"/>
      <c r="G27" s="6"/>
    </row>
    <row r="28" spans="1:8" ht="13.8" x14ac:dyDescent="0.25">
      <c r="A28" s="6"/>
      <c r="B28" s="6"/>
      <c r="C28" s="6"/>
      <c r="D28" s="6"/>
      <c r="E28" s="6"/>
      <c r="F28" s="6"/>
      <c r="G28" s="6"/>
    </row>
    <row r="29" spans="1:8" ht="13.8" x14ac:dyDescent="0.25">
      <c r="A29" s="9"/>
      <c r="B29" s="235"/>
      <c r="C29" s="235"/>
      <c r="D29" s="9"/>
      <c r="E29" s="77"/>
      <c r="F29" s="6"/>
      <c r="G29" s="6"/>
    </row>
    <row r="30" spans="1:8" ht="13.8" x14ac:dyDescent="0.25">
      <c r="A30" s="78"/>
      <c r="B30" s="237"/>
      <c r="C30" s="237"/>
      <c r="D30" s="64"/>
      <c r="E30" s="64"/>
      <c r="F30" s="6"/>
      <c r="G30" s="6"/>
    </row>
    <row r="31" spans="1:8" ht="13.8" x14ac:dyDescent="0.25">
      <c r="A31" s="79"/>
      <c r="B31" s="237"/>
      <c r="C31" s="237"/>
      <c r="D31" s="64"/>
      <c r="E31" s="64"/>
      <c r="F31" s="6"/>
      <c r="G31" s="6"/>
    </row>
    <row r="32" spans="1:8" ht="13.8" x14ac:dyDescent="0.25">
      <c r="A32" s="9"/>
      <c r="B32" s="235"/>
      <c r="C32" s="235"/>
      <c r="D32" s="9"/>
      <c r="E32" s="9"/>
      <c r="F32" s="6"/>
      <c r="G32" s="6"/>
    </row>
    <row r="33" spans="1:10" ht="13.8" x14ac:dyDescent="0.25">
      <c r="A33" s="9"/>
      <c r="B33" s="235"/>
      <c r="C33" s="235"/>
      <c r="D33" s="9"/>
      <c r="E33" s="9"/>
      <c r="F33" s="6"/>
      <c r="G33" s="6"/>
    </row>
    <row r="34" spans="1:10" ht="13.8" x14ac:dyDescent="0.25">
      <c r="A34" s="9"/>
      <c r="B34" s="235"/>
      <c r="C34" s="235"/>
      <c r="D34" s="9"/>
      <c r="E34" s="9"/>
      <c r="F34" s="6"/>
      <c r="G34" s="6"/>
      <c r="J34" t="s">
        <v>118</v>
      </c>
    </row>
    <row r="35" spans="1:10" ht="13.8" x14ac:dyDescent="0.25">
      <c r="A35" s="9"/>
      <c r="B35" s="235"/>
      <c r="C35" s="235"/>
      <c r="D35" s="9"/>
      <c r="E35" s="9"/>
      <c r="F35" s="6"/>
      <c r="G35" s="6"/>
    </row>
  </sheetData>
  <mergeCells count="14">
    <mergeCell ref="B11:C11"/>
    <mergeCell ref="B6:C6"/>
    <mergeCell ref="B7:C7"/>
    <mergeCell ref="B8:C8"/>
    <mergeCell ref="B9:C9"/>
    <mergeCell ref="B10:C10"/>
    <mergeCell ref="B34:C34"/>
    <mergeCell ref="B35:C35"/>
    <mergeCell ref="D13:E13"/>
    <mergeCell ref="B29:C29"/>
    <mergeCell ref="B30:C30"/>
    <mergeCell ref="B31:C31"/>
    <mergeCell ref="B32:C32"/>
    <mergeCell ref="B33:C3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B3D2-C95F-4EF4-969A-494D101DE92D}">
  <sheetPr>
    <pageSetUpPr fitToPage="1"/>
  </sheetPr>
  <dimension ref="A1:I25"/>
  <sheetViews>
    <sheetView topLeftCell="A16" workbookViewId="0">
      <selection activeCell="G13" sqref="G13"/>
    </sheetView>
  </sheetViews>
  <sheetFormatPr defaultRowHeight="13.2" x14ac:dyDescent="0.25"/>
  <cols>
    <col min="1" max="1" width="9.33203125" customWidth="1"/>
    <col min="2" max="2" width="71.109375" customWidth="1"/>
    <col min="3" max="4" width="14.77734375" customWidth="1"/>
    <col min="5" max="5" width="14.6640625" customWidth="1"/>
    <col min="6" max="7" width="14.77734375" customWidth="1"/>
  </cols>
  <sheetData>
    <row r="1" spans="1:7" ht="13.8" x14ac:dyDescent="0.25">
      <c r="A1" s="5" t="s">
        <v>109</v>
      </c>
    </row>
    <row r="2" spans="1:7" ht="13.8" x14ac:dyDescent="0.25">
      <c r="A2" s="18" t="s">
        <v>6</v>
      </c>
    </row>
    <row r="3" spans="1:7" ht="13.8" x14ac:dyDescent="0.25">
      <c r="A3" s="5" t="s">
        <v>7</v>
      </c>
    </row>
    <row r="4" spans="1:7" ht="13.8" x14ac:dyDescent="0.25">
      <c r="A4" s="5" t="s">
        <v>8</v>
      </c>
      <c r="B4" s="2" t="s">
        <v>94</v>
      </c>
    </row>
    <row r="5" spans="1:7" ht="14.4" thickBot="1" x14ac:dyDescent="0.3">
      <c r="A5" s="5"/>
      <c r="B5" s="2"/>
    </row>
    <row r="6" spans="1:7" ht="13.8" x14ac:dyDescent="0.25">
      <c r="A6" s="30">
        <v>1</v>
      </c>
      <c r="B6" s="240" t="s">
        <v>9</v>
      </c>
      <c r="C6" s="241"/>
      <c r="D6" s="89"/>
    </row>
    <row r="7" spans="1:7" ht="13.8" x14ac:dyDescent="0.25">
      <c r="A7" s="82">
        <v>2</v>
      </c>
      <c r="B7" s="242" t="s">
        <v>56</v>
      </c>
      <c r="C7" s="243"/>
      <c r="D7" s="90">
        <v>0.48</v>
      </c>
    </row>
    <row r="8" spans="1:7" ht="13.8" x14ac:dyDescent="0.25">
      <c r="A8" s="82">
        <v>3</v>
      </c>
      <c r="B8" s="242" t="s">
        <v>57</v>
      </c>
      <c r="C8" s="243"/>
      <c r="D8" s="91">
        <v>0.41</v>
      </c>
    </row>
    <row r="9" spans="1:7" ht="13.8" x14ac:dyDescent="0.25">
      <c r="A9" s="82">
        <v>4</v>
      </c>
      <c r="B9" s="244" t="s">
        <v>10</v>
      </c>
      <c r="C9" s="245"/>
      <c r="D9" s="14">
        <v>11</v>
      </c>
    </row>
    <row r="10" spans="1:7" ht="13.8" x14ac:dyDescent="0.25">
      <c r="A10" s="82">
        <v>5</v>
      </c>
      <c r="B10" s="244" t="s">
        <v>11</v>
      </c>
      <c r="C10" s="245"/>
      <c r="D10" s="14">
        <v>105</v>
      </c>
    </row>
    <row r="11" spans="1:7" ht="14.4" thickBot="1" x14ac:dyDescent="0.3">
      <c r="A11" s="88">
        <v>6</v>
      </c>
      <c r="B11" s="238" t="s">
        <v>58</v>
      </c>
      <c r="C11" s="239"/>
      <c r="D11" s="92">
        <v>1155</v>
      </c>
      <c r="E11" s="6"/>
      <c r="F11" s="6"/>
      <c r="G11" s="6"/>
    </row>
    <row r="12" spans="1:7" ht="13.8" x14ac:dyDescent="0.25">
      <c r="A12" s="6"/>
      <c r="B12" s="6"/>
      <c r="C12" s="6"/>
      <c r="D12" s="6"/>
      <c r="E12" s="6"/>
      <c r="F12" s="6"/>
      <c r="G12" s="6"/>
    </row>
    <row r="13" spans="1:7" ht="13.8" x14ac:dyDescent="0.25">
      <c r="A13" s="8"/>
      <c r="B13" s="8"/>
      <c r="C13" s="9"/>
      <c r="D13" s="236"/>
      <c r="E13" s="236"/>
      <c r="F13" s="9"/>
      <c r="G13" s="3"/>
    </row>
    <row r="14" spans="1:7" ht="13.8" x14ac:dyDescent="0.25">
      <c r="A14" s="8"/>
      <c r="B14" s="87" t="s">
        <v>124</v>
      </c>
      <c r="C14" s="9">
        <v>0.72</v>
      </c>
      <c r="D14" s="9"/>
      <c r="E14" s="9"/>
      <c r="F14" s="9"/>
      <c r="G14" s="6"/>
    </row>
    <row r="15" spans="1:7" ht="14.4" thickBot="1" x14ac:dyDescent="0.3">
      <c r="A15" s="5" t="s">
        <v>12</v>
      </c>
      <c r="B15" s="6"/>
      <c r="C15" s="6"/>
      <c r="D15" s="6"/>
      <c r="E15" s="6"/>
      <c r="F15" s="6"/>
      <c r="G15" s="6"/>
    </row>
    <row r="16" spans="1:7" ht="81.75" customHeight="1" thickBot="1" x14ac:dyDescent="0.3">
      <c r="A16" s="84"/>
      <c r="B16" s="80"/>
      <c r="C16" s="81" t="s">
        <v>13</v>
      </c>
      <c r="D16" s="80" t="s">
        <v>59</v>
      </c>
      <c r="E16" s="80" t="s">
        <v>60</v>
      </c>
      <c r="F16" s="80" t="s">
        <v>61</v>
      </c>
      <c r="G16" s="83" t="s">
        <v>62</v>
      </c>
    </row>
    <row r="17" spans="1:9" ht="14.4" thickBot="1" x14ac:dyDescent="0.3">
      <c r="A17" s="85"/>
      <c r="B17" s="39">
        <v>1</v>
      </c>
      <c r="C17" s="39">
        <v>2</v>
      </c>
      <c r="D17" s="86">
        <v>3</v>
      </c>
      <c r="E17" s="39">
        <v>4</v>
      </c>
      <c r="F17" s="39">
        <v>5</v>
      </c>
      <c r="G17" s="86">
        <v>6</v>
      </c>
    </row>
    <row r="18" spans="1:9" ht="31.5" customHeight="1" x14ac:dyDescent="0.25">
      <c r="A18" s="31" t="s">
        <v>14</v>
      </c>
      <c r="B18" s="31" t="s">
        <v>101</v>
      </c>
      <c r="C18" s="100">
        <f>'D,N,P - stroški (strok. del) '!E33</f>
        <v>3594.8799999999997</v>
      </c>
      <c r="D18" s="100">
        <f>'D,N,P - stroški (strok. del) '!E33</f>
        <v>3594.8799999999997</v>
      </c>
      <c r="E18" s="101">
        <v>0</v>
      </c>
      <c r="F18" s="101">
        <v>0</v>
      </c>
      <c r="G18" s="102">
        <v>0</v>
      </c>
    </row>
    <row r="19" spans="1:9" ht="31.5" customHeight="1" x14ac:dyDescent="0.25">
      <c r="A19" s="12" t="s">
        <v>15</v>
      </c>
      <c r="B19" s="12" t="s">
        <v>102</v>
      </c>
      <c r="C19" s="103">
        <f>'D,N,P - stroški (strok. del) '!F33</f>
        <v>3340.6800000000003</v>
      </c>
      <c r="D19" s="104">
        <f>C19*$C$14</f>
        <v>2405.2896000000001</v>
      </c>
      <c r="E19" s="105">
        <v>0</v>
      </c>
      <c r="F19" s="106">
        <f>C19-D19-E19</f>
        <v>935.39040000000023</v>
      </c>
      <c r="G19" s="107">
        <f>F19/$D$11</f>
        <v>0.80986181818181835</v>
      </c>
    </row>
    <row r="20" spans="1:9" ht="31.5" customHeight="1" x14ac:dyDescent="0.25">
      <c r="A20" s="12" t="s">
        <v>16</v>
      </c>
      <c r="B20" s="12" t="s">
        <v>103</v>
      </c>
      <c r="C20" s="108">
        <f>'N - stroški (soc. oskr.)'!E34</f>
        <v>42817.606</v>
      </c>
      <c r="D20" s="104">
        <f>C20*$C$14</f>
        <v>30828.676319999999</v>
      </c>
      <c r="E20" s="105">
        <v>0</v>
      </c>
      <c r="F20" s="106">
        <f>C20-D20-E20</f>
        <v>11988.929680000001</v>
      </c>
      <c r="G20" s="107">
        <f t="shared" ref="G20:G22" si="0">F20/$D$11</f>
        <v>10.380025696969698</v>
      </c>
    </row>
    <row r="21" spans="1:9" ht="31.5" customHeight="1" x14ac:dyDescent="0.25">
      <c r="A21" s="16" t="s">
        <v>17</v>
      </c>
      <c r="B21" s="16" t="s">
        <v>106</v>
      </c>
      <c r="C21" s="103">
        <f>'N - stroški (soc. oskr.)'!E5</f>
        <v>41817.606</v>
      </c>
      <c r="D21" s="104">
        <f t="shared" ref="D21:D22" si="1">C21*$C$14</f>
        <v>30108.676319999999</v>
      </c>
      <c r="E21" s="105">
        <v>0</v>
      </c>
      <c r="F21" s="106">
        <f t="shared" ref="F21:F22" si="2">C21-D21-E21</f>
        <v>11708.929680000001</v>
      </c>
      <c r="G21" s="107">
        <f t="shared" si="0"/>
        <v>10.137601454545456</v>
      </c>
    </row>
    <row r="22" spans="1:9" ht="31.5" customHeight="1" x14ac:dyDescent="0.25">
      <c r="A22" s="16" t="s">
        <v>18</v>
      </c>
      <c r="B22" s="16" t="s">
        <v>104</v>
      </c>
      <c r="C22" s="109">
        <f>'N - stroški (soc. oskr.)'!E23</f>
        <v>1000</v>
      </c>
      <c r="D22" s="104">
        <f t="shared" si="1"/>
        <v>720</v>
      </c>
      <c r="E22" s="105">
        <v>0</v>
      </c>
      <c r="F22" s="106">
        <f t="shared" si="2"/>
        <v>280</v>
      </c>
      <c r="G22" s="107">
        <f t="shared" si="0"/>
        <v>0.24242424242424243</v>
      </c>
    </row>
    <row r="23" spans="1:9" ht="31.5" customHeight="1" x14ac:dyDescent="0.25">
      <c r="A23" s="16" t="s">
        <v>19</v>
      </c>
      <c r="B23" s="16" t="s">
        <v>105</v>
      </c>
      <c r="C23" s="109">
        <v>0</v>
      </c>
      <c r="D23" s="110">
        <v>0</v>
      </c>
      <c r="E23" s="105">
        <v>0</v>
      </c>
      <c r="F23" s="105">
        <v>0</v>
      </c>
      <c r="G23" s="110">
        <v>0</v>
      </c>
    </row>
    <row r="24" spans="1:9" ht="31.5" customHeight="1" thickBot="1" x14ac:dyDescent="0.3">
      <c r="A24" s="24" t="s">
        <v>20</v>
      </c>
      <c r="B24" s="24" t="s">
        <v>21</v>
      </c>
      <c r="C24" s="111">
        <f>+C18+C19+C20</f>
        <v>49753.165999999997</v>
      </c>
      <c r="D24" s="111">
        <f>+D18+D19+D20</f>
        <v>36828.84592</v>
      </c>
      <c r="E24" s="112">
        <v>0</v>
      </c>
      <c r="F24" s="111">
        <f>+F18+F19+F20</f>
        <v>12924.320080000001</v>
      </c>
      <c r="G24" s="113">
        <v>0</v>
      </c>
      <c r="I24" s="97"/>
    </row>
    <row r="25" spans="1:9" ht="31.5" customHeight="1" thickBot="1" x14ac:dyDescent="0.3">
      <c r="A25" s="25"/>
      <c r="B25" s="60" t="s">
        <v>98</v>
      </c>
      <c r="C25" s="114">
        <f>C24/D11</f>
        <v>43.076334199134195</v>
      </c>
      <c r="D25" s="117">
        <f>D24/D11</f>
        <v>31.886446683982683</v>
      </c>
      <c r="E25" s="115">
        <v>0</v>
      </c>
      <c r="F25" s="118">
        <f>C25-D25</f>
        <v>11.189887515151511</v>
      </c>
      <c r="G25" s="116">
        <v>0</v>
      </c>
    </row>
  </sheetData>
  <mergeCells count="7">
    <mergeCell ref="D13:E13"/>
    <mergeCell ref="B6:C6"/>
    <mergeCell ref="B7:C7"/>
    <mergeCell ref="B8:C8"/>
    <mergeCell ref="B9:C9"/>
    <mergeCell ref="B10:C10"/>
    <mergeCell ref="B11:C11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5A5E0-75F4-44ED-906A-CEE3EADAB6E0}">
  <sheetPr>
    <pageSetUpPr fitToPage="1"/>
  </sheetPr>
  <dimension ref="A1:G25"/>
  <sheetViews>
    <sheetView topLeftCell="A15" workbookViewId="0">
      <selection activeCell="F15" sqref="F15"/>
    </sheetView>
  </sheetViews>
  <sheetFormatPr defaultRowHeight="13.2" x14ac:dyDescent="0.25"/>
  <cols>
    <col min="2" max="2" width="70.109375" customWidth="1"/>
    <col min="3" max="7" width="14.77734375" customWidth="1"/>
  </cols>
  <sheetData>
    <row r="1" spans="1:7" ht="13.8" x14ac:dyDescent="0.25">
      <c r="A1" s="5" t="s">
        <v>110</v>
      </c>
    </row>
    <row r="2" spans="1:7" ht="13.8" x14ac:dyDescent="0.25">
      <c r="A2" s="18" t="s">
        <v>6</v>
      </c>
    </row>
    <row r="3" spans="1:7" ht="13.8" x14ac:dyDescent="0.25">
      <c r="A3" s="5" t="s">
        <v>7</v>
      </c>
    </row>
    <row r="4" spans="1:7" ht="13.8" x14ac:dyDescent="0.25">
      <c r="A4" s="5" t="s">
        <v>8</v>
      </c>
      <c r="B4" s="2" t="s">
        <v>94</v>
      </c>
    </row>
    <row r="5" spans="1:7" ht="14.4" thickBot="1" x14ac:dyDescent="0.3">
      <c r="A5" s="5"/>
      <c r="B5" s="2"/>
    </row>
    <row r="6" spans="1:7" ht="13.8" x14ac:dyDescent="0.25">
      <c r="A6" s="30">
        <v>1</v>
      </c>
      <c r="B6" s="240" t="s">
        <v>9</v>
      </c>
      <c r="C6" s="241"/>
      <c r="D6" s="89"/>
    </row>
    <row r="7" spans="1:7" ht="13.8" x14ac:dyDescent="0.25">
      <c r="A7" s="82">
        <v>2</v>
      </c>
      <c r="B7" s="242" t="s">
        <v>56</v>
      </c>
      <c r="C7" s="243"/>
      <c r="D7" s="90">
        <v>0.48</v>
      </c>
    </row>
    <row r="8" spans="1:7" ht="13.8" x14ac:dyDescent="0.25">
      <c r="A8" s="82">
        <v>3</v>
      </c>
      <c r="B8" s="242" t="s">
        <v>57</v>
      </c>
      <c r="C8" s="243"/>
      <c r="D8" s="91">
        <v>0.41</v>
      </c>
    </row>
    <row r="9" spans="1:7" ht="13.8" x14ac:dyDescent="0.25">
      <c r="A9" s="82">
        <v>4</v>
      </c>
      <c r="B9" s="244" t="s">
        <v>10</v>
      </c>
      <c r="C9" s="245"/>
      <c r="D9" s="14">
        <v>11</v>
      </c>
    </row>
    <row r="10" spans="1:7" ht="13.8" x14ac:dyDescent="0.25">
      <c r="A10" s="82">
        <v>5</v>
      </c>
      <c r="B10" s="244" t="s">
        <v>11</v>
      </c>
      <c r="C10" s="245"/>
      <c r="D10" s="14">
        <v>105</v>
      </c>
    </row>
    <row r="11" spans="1:7" ht="14.4" thickBot="1" x14ac:dyDescent="0.3">
      <c r="A11" s="88">
        <v>6</v>
      </c>
      <c r="B11" s="238" t="s">
        <v>58</v>
      </c>
      <c r="C11" s="239"/>
      <c r="D11" s="92">
        <v>1155</v>
      </c>
      <c r="E11" s="6"/>
      <c r="F11" s="6"/>
      <c r="G11" s="6"/>
    </row>
    <row r="12" spans="1:7" ht="13.8" x14ac:dyDescent="0.25">
      <c r="A12" s="6"/>
      <c r="B12" s="6"/>
      <c r="C12" s="6"/>
      <c r="D12" s="6"/>
      <c r="E12" s="6"/>
      <c r="F12" s="6"/>
      <c r="G12" s="6"/>
    </row>
    <row r="13" spans="1:7" ht="13.8" x14ac:dyDescent="0.25">
      <c r="A13" s="8"/>
      <c r="B13" s="8"/>
      <c r="C13" s="9"/>
      <c r="D13" s="236"/>
      <c r="E13" s="236"/>
      <c r="F13" s="9"/>
      <c r="G13" s="3"/>
    </row>
    <row r="14" spans="1:7" ht="13.8" x14ac:dyDescent="0.25">
      <c r="A14" s="8"/>
      <c r="B14" s="87" t="s">
        <v>124</v>
      </c>
      <c r="C14" s="9">
        <v>0.72</v>
      </c>
      <c r="D14" s="9"/>
      <c r="E14" s="9"/>
      <c r="F14" s="9"/>
      <c r="G14" s="6"/>
    </row>
    <row r="15" spans="1:7" ht="14.4" thickBot="1" x14ac:dyDescent="0.3">
      <c r="A15" s="5" t="s">
        <v>12</v>
      </c>
      <c r="B15" s="6"/>
      <c r="C15" s="6"/>
      <c r="D15" s="6"/>
      <c r="E15" s="6"/>
      <c r="F15" s="6"/>
      <c r="G15" s="6"/>
    </row>
    <row r="16" spans="1:7" ht="55.8" thickBot="1" x14ac:dyDescent="0.3">
      <c r="A16" s="84"/>
      <c r="B16" s="80"/>
      <c r="C16" s="81" t="s">
        <v>13</v>
      </c>
      <c r="D16" s="80" t="s">
        <v>59</v>
      </c>
      <c r="E16" s="80" t="s">
        <v>60</v>
      </c>
      <c r="F16" s="80" t="s">
        <v>61</v>
      </c>
      <c r="G16" s="83" t="s">
        <v>62</v>
      </c>
    </row>
    <row r="17" spans="1:7" ht="14.4" thickBot="1" x14ac:dyDescent="0.3">
      <c r="A17" s="85"/>
      <c r="B17" s="39">
        <v>1</v>
      </c>
      <c r="C17" s="39">
        <v>2</v>
      </c>
      <c r="D17" s="86">
        <v>3</v>
      </c>
      <c r="E17" s="39">
        <v>4</v>
      </c>
      <c r="F17" s="39">
        <v>5</v>
      </c>
      <c r="G17" s="86">
        <v>6</v>
      </c>
    </row>
    <row r="18" spans="1:7" ht="29.25" customHeight="1" x14ac:dyDescent="0.25">
      <c r="A18" s="31" t="s">
        <v>14</v>
      </c>
      <c r="B18" s="31" t="s">
        <v>101</v>
      </c>
      <c r="C18" s="100">
        <f>'D,N,P - stroški (strok. del) '!E33</f>
        <v>3594.8799999999997</v>
      </c>
      <c r="D18" s="100">
        <f>'D,N,P - stroški (strok. del) '!E33</f>
        <v>3594.8799999999997</v>
      </c>
      <c r="E18" s="101">
        <v>0</v>
      </c>
      <c r="F18" s="101">
        <v>0</v>
      </c>
      <c r="G18" s="102">
        <v>0</v>
      </c>
    </row>
    <row r="19" spans="1:7" ht="29.25" customHeight="1" x14ac:dyDescent="0.25">
      <c r="A19" s="12" t="s">
        <v>15</v>
      </c>
      <c r="B19" s="12" t="s">
        <v>102</v>
      </c>
      <c r="C19" s="103">
        <f>'D,N,P - stroški (strok. del) '!F33</f>
        <v>3340.6800000000003</v>
      </c>
      <c r="D19" s="104">
        <f>C19*$C$14</f>
        <v>2405.2896000000001</v>
      </c>
      <c r="E19" s="105">
        <v>0</v>
      </c>
      <c r="F19" s="106">
        <f>C19-D19-E19</f>
        <v>935.39040000000023</v>
      </c>
      <c r="G19" s="107">
        <f>F19/$D$11</f>
        <v>0.80986181818181835</v>
      </c>
    </row>
    <row r="20" spans="1:7" ht="29.25" customHeight="1" x14ac:dyDescent="0.25">
      <c r="A20" s="12" t="s">
        <v>16</v>
      </c>
      <c r="B20" s="12" t="s">
        <v>103</v>
      </c>
      <c r="C20" s="108">
        <f>'P - stroški (soc. oskr.)'!E34</f>
        <v>46928.627999999997</v>
      </c>
      <c r="D20" s="104">
        <f>C20*$C$14</f>
        <v>33788.612159999997</v>
      </c>
      <c r="E20" s="105">
        <v>0</v>
      </c>
      <c r="F20" s="106">
        <f>C20-D20-E20</f>
        <v>13140.01584</v>
      </c>
      <c r="G20" s="107">
        <f t="shared" ref="G20:G22" si="0">F20/$D$11</f>
        <v>11.376637090909091</v>
      </c>
    </row>
    <row r="21" spans="1:7" ht="29.25" customHeight="1" x14ac:dyDescent="0.25">
      <c r="A21" s="16" t="s">
        <v>17</v>
      </c>
      <c r="B21" s="16" t="s">
        <v>106</v>
      </c>
      <c r="C21" s="103">
        <f>'P - stroški (soc. oskr.)'!E5</f>
        <v>46928.627999999997</v>
      </c>
      <c r="D21" s="104">
        <f>C21*$C$14</f>
        <v>33788.612159999997</v>
      </c>
      <c r="E21" s="105">
        <v>0</v>
      </c>
      <c r="F21" s="106">
        <f t="shared" ref="F21:F22" si="1">C21-D21-E21</f>
        <v>13140.01584</v>
      </c>
      <c r="G21" s="107">
        <f t="shared" si="0"/>
        <v>11.376637090909091</v>
      </c>
    </row>
    <row r="22" spans="1:7" ht="29.25" customHeight="1" x14ac:dyDescent="0.25">
      <c r="A22" s="16" t="s">
        <v>18</v>
      </c>
      <c r="B22" s="16" t="s">
        <v>104</v>
      </c>
      <c r="C22" s="109">
        <f>'P - stroški (soc. oskr.)'!E23</f>
        <v>0</v>
      </c>
      <c r="D22" s="104">
        <f>C22*$C$14</f>
        <v>0</v>
      </c>
      <c r="E22" s="105">
        <v>0</v>
      </c>
      <c r="F22" s="106">
        <f t="shared" si="1"/>
        <v>0</v>
      </c>
      <c r="G22" s="107">
        <f t="shared" si="0"/>
        <v>0</v>
      </c>
    </row>
    <row r="23" spans="1:7" ht="29.25" customHeight="1" x14ac:dyDescent="0.25">
      <c r="A23" s="16" t="s">
        <v>19</v>
      </c>
      <c r="B23" s="16" t="s">
        <v>105</v>
      </c>
      <c r="C23" s="109">
        <v>0</v>
      </c>
      <c r="D23" s="110">
        <v>0</v>
      </c>
      <c r="E23" s="105">
        <v>0</v>
      </c>
      <c r="F23" s="105">
        <v>0</v>
      </c>
      <c r="G23" s="110">
        <v>0</v>
      </c>
    </row>
    <row r="24" spans="1:7" ht="29.25" customHeight="1" thickBot="1" x14ac:dyDescent="0.3">
      <c r="A24" s="24" t="s">
        <v>20</v>
      </c>
      <c r="B24" s="24" t="s">
        <v>21</v>
      </c>
      <c r="C24" s="111">
        <f>+C18+C19+C20</f>
        <v>53864.187999999995</v>
      </c>
      <c r="D24" s="111">
        <f>+D18+D19+D20</f>
        <v>39788.781759999998</v>
      </c>
      <c r="E24" s="112">
        <v>0</v>
      </c>
      <c r="F24" s="111">
        <f>+F18+F19+F20</f>
        <v>14075.40624</v>
      </c>
      <c r="G24" s="113">
        <v>0</v>
      </c>
    </row>
    <row r="25" spans="1:7" ht="29.25" customHeight="1" thickBot="1" x14ac:dyDescent="0.3">
      <c r="A25" s="25"/>
      <c r="B25" s="60" t="s">
        <v>98</v>
      </c>
      <c r="C25" s="114">
        <f>C24/D11</f>
        <v>46.635660606060604</v>
      </c>
      <c r="D25" s="117">
        <f>D24/D11</f>
        <v>34.449161696969696</v>
      </c>
      <c r="E25" s="115">
        <v>0</v>
      </c>
      <c r="F25" s="117">
        <f>F24/D11</f>
        <v>12.186498909090909</v>
      </c>
      <c r="G25" s="116">
        <v>0</v>
      </c>
    </row>
  </sheetData>
  <mergeCells count="7">
    <mergeCell ref="D13:E13"/>
    <mergeCell ref="B6:C6"/>
    <mergeCell ref="B7:C7"/>
    <mergeCell ref="B8:C8"/>
    <mergeCell ref="B9:C9"/>
    <mergeCell ref="B10:C10"/>
    <mergeCell ref="B11:C11"/>
  </mergeCells>
  <pageMargins left="0.25" right="0.25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2C7DD-00B7-4AAA-BBB4-3B0D71B2C25A}">
  <sheetPr>
    <pageSetUpPr fitToPage="1"/>
  </sheetPr>
  <dimension ref="A1:K38"/>
  <sheetViews>
    <sheetView topLeftCell="B16" zoomScale="110" zoomScaleNormal="110" workbookViewId="0">
      <selection activeCell="D6" sqref="D6"/>
    </sheetView>
  </sheetViews>
  <sheetFormatPr defaultRowHeight="13.2" x14ac:dyDescent="0.25"/>
  <cols>
    <col min="1" max="1" width="4.77734375" customWidth="1"/>
    <col min="2" max="2" width="45.6640625" customWidth="1"/>
    <col min="3" max="3" width="11.77734375" customWidth="1"/>
    <col min="4" max="4" width="15.44140625" customWidth="1"/>
    <col min="5" max="5" width="18.109375" customWidth="1"/>
    <col min="6" max="6" width="19.33203125" customWidth="1"/>
    <col min="7" max="7" width="30.33203125" customWidth="1"/>
    <col min="8" max="8" width="20.33203125" customWidth="1"/>
  </cols>
  <sheetData>
    <row r="1" spans="1:11" ht="29.25" customHeight="1" x14ac:dyDescent="0.25">
      <c r="A1" s="237" t="s">
        <v>114</v>
      </c>
      <c r="B1" s="235"/>
      <c r="C1" s="235"/>
      <c r="D1" s="235"/>
      <c r="E1" s="235"/>
      <c r="F1" s="235"/>
      <c r="G1" s="235"/>
    </row>
    <row r="2" spans="1:11" ht="14.4" thickBot="1" x14ac:dyDescent="0.3">
      <c r="A2" s="18" t="s">
        <v>0</v>
      </c>
      <c r="B2" s="6"/>
      <c r="C2" s="6"/>
      <c r="D2" s="6"/>
      <c r="E2" s="6"/>
      <c r="F2" s="6"/>
      <c r="G2" s="6"/>
    </row>
    <row r="3" spans="1:11" ht="45.6" customHeight="1" thickBot="1" x14ac:dyDescent="0.3">
      <c r="A3" s="25"/>
      <c r="B3" s="26"/>
      <c r="C3" s="25" t="s">
        <v>63</v>
      </c>
      <c r="D3" s="22" t="s">
        <v>64</v>
      </c>
      <c r="E3" s="10" t="s">
        <v>121</v>
      </c>
      <c r="F3" s="10" t="s">
        <v>117</v>
      </c>
      <c r="G3" s="11" t="s">
        <v>1</v>
      </c>
      <c r="H3" s="1" t="s">
        <v>113</v>
      </c>
    </row>
    <row r="4" spans="1:11" ht="14.4" thickBot="1" x14ac:dyDescent="0.3">
      <c r="A4" s="39">
        <v>1</v>
      </c>
      <c r="B4" s="40" t="s">
        <v>22</v>
      </c>
      <c r="C4" s="41"/>
      <c r="D4" s="42">
        <f>SUM(D5+D12+D13+D14)</f>
        <v>3511.56</v>
      </c>
      <c r="E4" s="42">
        <f>SUM(E5+E12+E13+E14)</f>
        <v>1893.8799999999997</v>
      </c>
      <c r="F4" s="42">
        <f>SUM(F5+F12+F13+F14)</f>
        <v>1617.68</v>
      </c>
      <c r="G4" s="43"/>
    </row>
    <row r="5" spans="1:11" ht="13.8" x14ac:dyDescent="0.25">
      <c r="A5" s="31" t="s">
        <v>14</v>
      </c>
      <c r="B5" s="125" t="s">
        <v>23</v>
      </c>
      <c r="C5" s="38"/>
      <c r="D5" s="126">
        <f>SUM(D6:D11)</f>
        <v>2627.05</v>
      </c>
      <c r="E5" s="126">
        <f>SUM(E6:E11)</f>
        <v>1416.84</v>
      </c>
      <c r="F5" s="126">
        <f>SUM(F6:F11)</f>
        <v>1210.2099999999998</v>
      </c>
      <c r="G5" s="127"/>
    </row>
    <row r="6" spans="1:11" ht="14.4" customHeight="1" x14ac:dyDescent="0.25">
      <c r="A6" s="13"/>
      <c r="B6" s="128" t="s">
        <v>65</v>
      </c>
      <c r="C6" s="28"/>
      <c r="D6" s="226">
        <f>+E6+F6</f>
        <v>2458.42</v>
      </c>
      <c r="E6" s="226">
        <v>1325.89</v>
      </c>
      <c r="F6" s="226">
        <v>1132.53</v>
      </c>
      <c r="G6" s="223"/>
      <c r="H6" s="129"/>
      <c r="I6" s="129"/>
      <c r="J6" s="129"/>
      <c r="K6" s="129"/>
    </row>
    <row r="7" spans="1:11" ht="13.95" customHeight="1" x14ac:dyDescent="0.25">
      <c r="A7" s="13"/>
      <c r="B7" s="128" t="s">
        <v>66</v>
      </c>
      <c r="C7" s="28"/>
      <c r="D7" s="15">
        <v>117.44</v>
      </c>
      <c r="E7" s="15">
        <v>63.34</v>
      </c>
      <c r="F7" s="15">
        <v>54.1</v>
      </c>
      <c r="G7" s="223"/>
      <c r="H7" s="147"/>
    </row>
    <row r="8" spans="1:11" ht="13.95" customHeight="1" x14ac:dyDescent="0.25">
      <c r="A8" s="13"/>
      <c r="B8" s="128" t="s">
        <v>67</v>
      </c>
      <c r="C8" s="28"/>
      <c r="D8" s="15">
        <v>51.19</v>
      </c>
      <c r="E8" s="15">
        <v>27.61</v>
      </c>
      <c r="F8" s="15">
        <v>23.58</v>
      </c>
      <c r="G8" s="223"/>
    </row>
    <row r="9" spans="1:11" ht="13.95" customHeight="1" x14ac:dyDescent="0.25">
      <c r="A9" s="13"/>
      <c r="B9" s="128" t="s">
        <v>68</v>
      </c>
      <c r="C9" s="28"/>
      <c r="D9" s="15">
        <v>0</v>
      </c>
      <c r="E9" s="15">
        <v>0</v>
      </c>
      <c r="F9" s="15">
        <v>0</v>
      </c>
      <c r="G9" s="223"/>
    </row>
    <row r="10" spans="1:11" ht="13.95" customHeight="1" x14ac:dyDescent="0.25">
      <c r="A10" s="13"/>
      <c r="B10" s="128" t="s">
        <v>69</v>
      </c>
      <c r="C10" s="28"/>
      <c r="D10" s="15">
        <v>0</v>
      </c>
      <c r="E10" s="15">
        <v>0</v>
      </c>
      <c r="F10" s="15">
        <v>0</v>
      </c>
      <c r="G10" s="223"/>
    </row>
    <row r="11" spans="1:11" ht="27.6" x14ac:dyDescent="0.25">
      <c r="A11" s="13"/>
      <c r="B11" s="128" t="s">
        <v>70</v>
      </c>
      <c r="C11" s="28"/>
      <c r="D11" s="15">
        <v>0</v>
      </c>
      <c r="E11" s="15">
        <v>0</v>
      </c>
      <c r="F11" s="15">
        <v>0</v>
      </c>
      <c r="G11" s="223"/>
    </row>
    <row r="12" spans="1:11" ht="13.95" customHeight="1" x14ac:dyDescent="0.25">
      <c r="A12" s="12" t="s">
        <v>15</v>
      </c>
      <c r="B12" s="148" t="s">
        <v>24</v>
      </c>
      <c r="C12" s="149">
        <v>0.17100000000000001</v>
      </c>
      <c r="D12" s="150">
        <v>449.23</v>
      </c>
      <c r="E12" s="150">
        <v>242.28</v>
      </c>
      <c r="F12" s="150">
        <v>206.95</v>
      </c>
      <c r="G12" s="223"/>
    </row>
    <row r="13" spans="1:11" ht="13.95" customHeight="1" x14ac:dyDescent="0.25">
      <c r="A13" s="12" t="s">
        <v>16</v>
      </c>
      <c r="B13" s="148" t="s">
        <v>25</v>
      </c>
      <c r="C13" s="151"/>
      <c r="D13" s="150">
        <v>34.49</v>
      </c>
      <c r="E13" s="150">
        <v>18.600000000000001</v>
      </c>
      <c r="F13" s="150">
        <v>15.89</v>
      </c>
      <c r="G13" s="223"/>
    </row>
    <row r="14" spans="1:11" ht="13.95" customHeight="1" x14ac:dyDescent="0.25">
      <c r="A14" s="12" t="s">
        <v>17</v>
      </c>
      <c r="B14" s="152" t="s">
        <v>71</v>
      </c>
      <c r="C14" s="151"/>
      <c r="D14" s="126">
        <f>SUM(D15:D18)</f>
        <v>400.78999999999996</v>
      </c>
      <c r="E14" s="126">
        <f t="shared" ref="E14:F14" si="0">SUM(E15:E18)</f>
        <v>216.15999999999997</v>
      </c>
      <c r="F14" s="126">
        <f t="shared" si="0"/>
        <v>184.63000000000002</v>
      </c>
      <c r="G14" s="223"/>
    </row>
    <row r="15" spans="1:11" ht="13.95" customHeight="1" x14ac:dyDescent="0.25">
      <c r="A15" s="13"/>
      <c r="B15" s="128" t="s">
        <v>26</v>
      </c>
      <c r="C15" s="28"/>
      <c r="D15" s="15">
        <v>138.38</v>
      </c>
      <c r="E15" s="15">
        <v>74.63</v>
      </c>
      <c r="F15" s="15">
        <v>63.75</v>
      </c>
      <c r="G15" s="224" t="s">
        <v>122</v>
      </c>
    </row>
    <row r="16" spans="1:11" ht="13.95" customHeight="1" x14ac:dyDescent="0.25">
      <c r="A16" s="13"/>
      <c r="B16" s="128" t="s">
        <v>72</v>
      </c>
      <c r="C16" s="28"/>
      <c r="D16" s="15">
        <v>125.75</v>
      </c>
      <c r="E16" s="15">
        <v>67.819999999999993</v>
      </c>
      <c r="F16" s="15">
        <v>57.93</v>
      </c>
      <c r="G16" s="224"/>
    </row>
    <row r="17" spans="1:8" ht="13.95" customHeight="1" x14ac:dyDescent="0.25">
      <c r="A17" s="13"/>
      <c r="B17" s="128" t="s">
        <v>73</v>
      </c>
      <c r="C17" s="28"/>
      <c r="D17" s="15">
        <v>88.03</v>
      </c>
      <c r="E17" s="15">
        <v>47.48</v>
      </c>
      <c r="F17" s="15">
        <v>40.549999999999997</v>
      </c>
      <c r="G17" s="224"/>
    </row>
    <row r="18" spans="1:8" ht="30" customHeight="1" thickBot="1" x14ac:dyDescent="0.3">
      <c r="A18" s="136"/>
      <c r="B18" s="153" t="s">
        <v>74</v>
      </c>
      <c r="C18" s="154"/>
      <c r="D18" s="155">
        <v>48.63</v>
      </c>
      <c r="E18" s="155">
        <v>26.23</v>
      </c>
      <c r="F18" s="155">
        <v>22.4</v>
      </c>
      <c r="G18" s="225" t="s">
        <v>123</v>
      </c>
    </row>
    <row r="19" spans="1:8" ht="13.95" customHeight="1" thickBot="1" x14ac:dyDescent="0.3">
      <c r="A19" s="48">
        <v>2</v>
      </c>
      <c r="B19" s="40" t="s">
        <v>27</v>
      </c>
      <c r="C19" s="49"/>
      <c r="D19" s="50">
        <f>SUM(D20:D29)</f>
        <v>3424</v>
      </c>
      <c r="E19" s="50">
        <f>SUM(E20:E29)</f>
        <v>1701</v>
      </c>
      <c r="F19" s="50">
        <f>SUM(F20:F29)</f>
        <v>1723</v>
      </c>
      <c r="G19" s="51"/>
    </row>
    <row r="20" spans="1:8" ht="13.95" customHeight="1" x14ac:dyDescent="0.25">
      <c r="A20" s="44" t="s">
        <v>14</v>
      </c>
      <c r="B20" s="221" t="s">
        <v>119</v>
      </c>
      <c r="C20" s="45"/>
      <c r="D20" s="46">
        <v>2600</v>
      </c>
      <c r="E20" s="47">
        <v>1300</v>
      </c>
      <c r="F20" s="47">
        <v>1300</v>
      </c>
      <c r="G20" s="4" t="s">
        <v>2</v>
      </c>
      <c r="H20">
        <f>D20/D4</f>
        <v>0.74041166888790166</v>
      </c>
    </row>
    <row r="21" spans="1:8" ht="13.95" customHeight="1" x14ac:dyDescent="0.25">
      <c r="A21" s="16" t="s">
        <v>15</v>
      </c>
      <c r="B21" s="27" t="s">
        <v>28</v>
      </c>
      <c r="C21" s="13"/>
      <c r="D21" s="15">
        <v>92</v>
      </c>
      <c r="E21" s="15">
        <v>40</v>
      </c>
      <c r="F21" s="15">
        <v>52</v>
      </c>
      <c r="G21" s="246" t="s">
        <v>92</v>
      </c>
      <c r="H21">
        <f>(SUM(D21:D28))/D4</f>
        <v>0.17769880053309642</v>
      </c>
    </row>
    <row r="22" spans="1:8" ht="13.95" customHeight="1" x14ac:dyDescent="0.25">
      <c r="A22" s="16" t="s">
        <v>16</v>
      </c>
      <c r="B22" s="27" t="s">
        <v>29</v>
      </c>
      <c r="C22" s="13"/>
      <c r="D22" s="15">
        <v>50</v>
      </c>
      <c r="E22" s="15">
        <v>28</v>
      </c>
      <c r="F22" s="15">
        <v>22</v>
      </c>
      <c r="G22" s="247"/>
    </row>
    <row r="23" spans="1:8" ht="13.95" customHeight="1" x14ac:dyDescent="0.25">
      <c r="A23" s="16" t="s">
        <v>17</v>
      </c>
      <c r="B23" s="27" t="s">
        <v>30</v>
      </c>
      <c r="C23" s="13"/>
      <c r="D23" s="15">
        <v>0</v>
      </c>
      <c r="E23" s="15">
        <v>0</v>
      </c>
      <c r="F23" s="15">
        <v>0</v>
      </c>
      <c r="G23" s="247"/>
    </row>
    <row r="24" spans="1:8" ht="13.95" customHeight="1" x14ac:dyDescent="0.25">
      <c r="A24" s="16" t="s">
        <v>18</v>
      </c>
      <c r="B24" s="27" t="s">
        <v>31</v>
      </c>
      <c r="C24" s="13"/>
      <c r="D24" s="15">
        <v>0</v>
      </c>
      <c r="E24" s="15">
        <v>0</v>
      </c>
      <c r="F24" s="15">
        <v>0</v>
      </c>
      <c r="G24" s="247"/>
    </row>
    <row r="25" spans="1:8" ht="13.95" customHeight="1" x14ac:dyDescent="0.25">
      <c r="A25" s="16" t="s">
        <v>19</v>
      </c>
      <c r="B25" s="27" t="s">
        <v>32</v>
      </c>
      <c r="C25" s="13"/>
      <c r="D25" s="15">
        <v>0</v>
      </c>
      <c r="E25" s="15">
        <v>0</v>
      </c>
      <c r="F25" s="15">
        <v>0</v>
      </c>
      <c r="G25" s="247"/>
    </row>
    <row r="26" spans="1:8" ht="13.95" customHeight="1" x14ac:dyDescent="0.25">
      <c r="A26" s="16" t="s">
        <v>20</v>
      </c>
      <c r="B26" s="27" t="s">
        <v>33</v>
      </c>
      <c r="C26" s="13"/>
      <c r="D26" s="15">
        <v>0</v>
      </c>
      <c r="E26" s="15">
        <v>0</v>
      </c>
      <c r="F26" s="15">
        <v>0</v>
      </c>
      <c r="G26" s="247"/>
    </row>
    <row r="27" spans="1:8" ht="13.95" customHeight="1" x14ac:dyDescent="0.25">
      <c r="A27" s="16" t="s">
        <v>34</v>
      </c>
      <c r="B27" s="27" t="s">
        <v>35</v>
      </c>
      <c r="C27" s="13"/>
      <c r="D27" s="15">
        <v>42</v>
      </c>
      <c r="E27" s="15">
        <v>23</v>
      </c>
      <c r="F27" s="15">
        <v>19</v>
      </c>
      <c r="G27" s="247"/>
    </row>
    <row r="28" spans="1:8" ht="13.95" customHeight="1" x14ac:dyDescent="0.25">
      <c r="A28" s="16" t="s">
        <v>36</v>
      </c>
      <c r="B28" s="27" t="s">
        <v>38</v>
      </c>
      <c r="C28" s="13"/>
      <c r="D28" s="15">
        <v>440</v>
      </c>
      <c r="E28" s="15">
        <v>200</v>
      </c>
      <c r="F28" s="15">
        <v>240</v>
      </c>
      <c r="G28" s="248"/>
    </row>
    <row r="29" spans="1:8" ht="13.95" customHeight="1" thickBot="1" x14ac:dyDescent="0.3">
      <c r="A29" s="52" t="s">
        <v>36</v>
      </c>
      <c r="B29" s="53" t="s">
        <v>37</v>
      </c>
      <c r="C29" s="133"/>
      <c r="D29" s="134">
        <v>200</v>
      </c>
      <c r="E29" s="134">
        <v>110</v>
      </c>
      <c r="F29" s="134">
        <v>90</v>
      </c>
      <c r="G29" s="54" t="s">
        <v>3</v>
      </c>
      <c r="H29">
        <f>D29/D4</f>
        <v>5.6954743760607822E-2</v>
      </c>
    </row>
    <row r="30" spans="1:8" ht="13.95" customHeight="1" thickBot="1" x14ac:dyDescent="0.3">
      <c r="A30" s="48">
        <v>3</v>
      </c>
      <c r="B30" s="40" t="s">
        <v>39</v>
      </c>
      <c r="C30" s="25"/>
      <c r="D30" s="22">
        <v>0</v>
      </c>
      <c r="E30" s="22">
        <v>0</v>
      </c>
      <c r="F30" s="22">
        <v>0</v>
      </c>
      <c r="G30" s="43"/>
    </row>
    <row r="31" spans="1:8" ht="13.95" customHeight="1" thickBot="1" x14ac:dyDescent="0.3">
      <c r="A31" s="48">
        <v>4</v>
      </c>
      <c r="B31" s="40" t="s">
        <v>40</v>
      </c>
      <c r="C31" s="25"/>
      <c r="D31" s="22">
        <v>0</v>
      </c>
      <c r="E31" s="22">
        <v>0</v>
      </c>
      <c r="F31" s="22">
        <v>0</v>
      </c>
      <c r="G31" s="43"/>
    </row>
    <row r="32" spans="1:8" ht="13.95" customHeight="1" thickBot="1" x14ac:dyDescent="0.3">
      <c r="A32" s="55">
        <v>5</v>
      </c>
      <c r="B32" s="56" t="s">
        <v>41</v>
      </c>
      <c r="C32" s="57"/>
      <c r="D32" s="58">
        <v>0</v>
      </c>
      <c r="E32" s="58">
        <v>0</v>
      </c>
      <c r="F32" s="58">
        <v>0</v>
      </c>
      <c r="G32" s="59"/>
    </row>
    <row r="33" spans="1:7" ht="13.95" customHeight="1" thickBot="1" x14ac:dyDescent="0.3">
      <c r="A33" s="25"/>
      <c r="B33" s="40" t="s">
        <v>42</v>
      </c>
      <c r="C33" s="25"/>
      <c r="D33" s="42">
        <f>SUM(D4+D19)</f>
        <v>6935.5599999999995</v>
      </c>
      <c r="E33" s="42">
        <f>SUM(E4+E19)</f>
        <v>3594.8799999999997</v>
      </c>
      <c r="F33" s="42">
        <f>SUM(F4+F19)</f>
        <v>3340.6800000000003</v>
      </c>
      <c r="G33" s="43"/>
    </row>
    <row r="34" spans="1:7" ht="13.95" customHeight="1" x14ac:dyDescent="0.25">
      <c r="A34" s="7" t="s">
        <v>43</v>
      </c>
      <c r="B34" s="6"/>
      <c r="C34" s="6"/>
      <c r="D34" s="6"/>
      <c r="E34" s="6"/>
      <c r="F34" s="6"/>
      <c r="G34" s="6"/>
    </row>
    <row r="35" spans="1:7" ht="13.95" customHeight="1" x14ac:dyDescent="0.25">
      <c r="A35" s="6" t="s">
        <v>75</v>
      </c>
      <c r="B35" s="6"/>
      <c r="C35" s="6"/>
      <c r="D35" s="6"/>
      <c r="E35" s="6"/>
      <c r="F35" s="6"/>
      <c r="G35" s="6"/>
    </row>
    <row r="36" spans="1:7" ht="14.4" customHeight="1" x14ac:dyDescent="0.25">
      <c r="A36" s="6" t="s">
        <v>76</v>
      </c>
      <c r="B36" s="6"/>
      <c r="C36" s="6"/>
      <c r="D36" s="6"/>
      <c r="E36" s="6"/>
      <c r="F36" s="6"/>
      <c r="G36" s="6"/>
    </row>
    <row r="37" spans="1:7" ht="13.8" x14ac:dyDescent="0.25">
      <c r="A37" s="6" t="s">
        <v>77</v>
      </c>
      <c r="B37" s="6"/>
      <c r="C37" s="6"/>
      <c r="D37" s="6"/>
      <c r="E37" s="6"/>
      <c r="F37" s="6"/>
      <c r="G37" s="6"/>
    </row>
    <row r="38" spans="1:7" ht="13.8" x14ac:dyDescent="0.25">
      <c r="A38" s="6" t="s">
        <v>78</v>
      </c>
      <c r="B38" s="6"/>
      <c r="C38" s="6"/>
      <c r="D38" s="6"/>
      <c r="E38" s="6"/>
      <c r="F38" s="6"/>
      <c r="G38" s="6"/>
    </row>
  </sheetData>
  <mergeCells count="2">
    <mergeCell ref="G21:G28"/>
    <mergeCell ref="A1:G1"/>
  </mergeCells>
  <conditionalFormatting sqref="H20">
    <cfRule type="cellIs" dxfId="5" priority="3" operator="greaterThan">
      <formula>0.75</formula>
    </cfRule>
  </conditionalFormatting>
  <conditionalFormatting sqref="H21">
    <cfRule type="cellIs" dxfId="4" priority="2" operator="greaterThan">
      <formula>0.2</formula>
    </cfRule>
  </conditionalFormatting>
  <conditionalFormatting sqref="H29">
    <cfRule type="cellIs" dxfId="3" priority="1" operator="greaterThan">
      <formula>0.1</formula>
    </cfRule>
  </conditionalFormatting>
  <pageMargins left="0.25" right="0.25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B1460-3523-4417-9118-984509DA2DCA}">
  <sheetPr>
    <pageSetUpPr fitToPage="1"/>
  </sheetPr>
  <dimension ref="A1:X38"/>
  <sheetViews>
    <sheetView topLeftCell="A18" workbookViewId="0">
      <selection activeCell="P17" sqref="P17"/>
    </sheetView>
  </sheetViews>
  <sheetFormatPr defaultRowHeight="13.2" x14ac:dyDescent="0.25"/>
  <cols>
    <col min="1" max="1" width="4.33203125" customWidth="1"/>
    <col min="2" max="2" width="41.109375" customWidth="1"/>
    <col min="3" max="3" width="13.109375" customWidth="1"/>
    <col min="4" max="4" width="17.77734375" style="34" customWidth="1"/>
    <col min="5" max="5" width="19" customWidth="1"/>
    <col min="6" max="6" width="25.33203125" customWidth="1"/>
    <col min="17" max="17" width="10.109375" bestFit="1" customWidth="1"/>
  </cols>
  <sheetData>
    <row r="1" spans="1:24" ht="13.8" x14ac:dyDescent="0.25">
      <c r="A1" s="5" t="s">
        <v>93</v>
      </c>
      <c r="B1" s="6"/>
      <c r="C1" s="6"/>
      <c r="D1" s="33"/>
      <c r="E1" s="6"/>
      <c r="F1" s="6"/>
    </row>
    <row r="2" spans="1:24" ht="14.4" thickBot="1" x14ac:dyDescent="0.3">
      <c r="A2" s="5" t="s">
        <v>44</v>
      </c>
      <c r="B2" s="6"/>
      <c r="C2" s="6"/>
      <c r="D2" s="33"/>
      <c r="E2" s="6"/>
      <c r="F2" s="6"/>
    </row>
    <row r="3" spans="1:24" ht="42" thickBot="1" x14ac:dyDescent="0.3">
      <c r="A3" s="25"/>
      <c r="B3" s="25"/>
      <c r="C3" s="93" t="s">
        <v>79</v>
      </c>
      <c r="D3" s="36" t="s">
        <v>45</v>
      </c>
      <c r="E3" s="35" t="s">
        <v>4</v>
      </c>
      <c r="F3" s="94" t="s">
        <v>1</v>
      </c>
    </row>
    <row r="4" spans="1:24" ht="14.4" thickBot="1" x14ac:dyDescent="0.3">
      <c r="A4" s="48">
        <v>1</v>
      </c>
      <c r="B4" s="60" t="s">
        <v>46</v>
      </c>
      <c r="C4" s="72"/>
      <c r="D4" s="66">
        <f>+D5+D14+D15+D16+D21</f>
        <v>26484.539999999997</v>
      </c>
      <c r="E4" s="119">
        <f>+D4/11</f>
        <v>2407.6854545454544</v>
      </c>
      <c r="F4" s="120"/>
    </row>
    <row r="5" spans="1:24" ht="13.8" x14ac:dyDescent="0.25">
      <c r="A5" s="31" t="s">
        <v>14</v>
      </c>
      <c r="B5" s="31" t="s">
        <v>23</v>
      </c>
      <c r="C5" s="71"/>
      <c r="D5" s="121">
        <f>SUM(D6:D13)</f>
        <v>19063.509999999995</v>
      </c>
      <c r="E5" s="161">
        <f t="shared" ref="E5:E33" si="0">+D5/11</f>
        <v>1733.0463636363631</v>
      </c>
      <c r="F5" s="122"/>
    </row>
    <row r="6" spans="1:24" ht="13.8" x14ac:dyDescent="0.25">
      <c r="A6" s="13"/>
      <c r="B6" s="13" t="s">
        <v>65</v>
      </c>
      <c r="C6" s="135"/>
      <c r="D6" s="137">
        <v>17036.740000000002</v>
      </c>
      <c r="E6" s="164">
        <f t="shared" si="0"/>
        <v>1548.7945454545456</v>
      </c>
      <c r="F6" s="173"/>
    </row>
    <row r="7" spans="1:24" ht="13.8" x14ac:dyDescent="0.25">
      <c r="A7" s="13"/>
      <c r="B7" s="13" t="s">
        <v>66</v>
      </c>
      <c r="C7" s="135"/>
      <c r="D7" s="37">
        <v>1013.17</v>
      </c>
      <c r="E7" s="164">
        <f t="shared" si="0"/>
        <v>92.106363636363639</v>
      </c>
      <c r="F7" s="173"/>
    </row>
    <row r="8" spans="1:24" ht="13.8" x14ac:dyDescent="0.25">
      <c r="A8" s="13"/>
      <c r="B8" s="13" t="s">
        <v>67</v>
      </c>
      <c r="C8" s="135"/>
      <c r="D8" s="37">
        <v>333.17</v>
      </c>
      <c r="E8" s="164">
        <f t="shared" si="0"/>
        <v>30.288181818181819</v>
      </c>
      <c r="F8" s="173"/>
    </row>
    <row r="9" spans="1:24" ht="27.6" x14ac:dyDescent="0.25">
      <c r="A9" s="13"/>
      <c r="B9" s="13" t="s">
        <v>80</v>
      </c>
      <c r="C9" s="135"/>
      <c r="D9" s="37"/>
      <c r="E9" s="164">
        <f t="shared" si="0"/>
        <v>0</v>
      </c>
      <c r="F9" s="173"/>
      <c r="Q9" s="222"/>
    </row>
    <row r="10" spans="1:24" ht="27.6" x14ac:dyDescent="0.25">
      <c r="A10" s="13"/>
      <c r="B10" s="13" t="s">
        <v>81</v>
      </c>
      <c r="C10" s="135"/>
      <c r="D10" s="37">
        <v>448.67</v>
      </c>
      <c r="E10" s="164">
        <f t="shared" si="0"/>
        <v>40.788181818181819</v>
      </c>
      <c r="F10" s="173"/>
    </row>
    <row r="11" spans="1:24" s="131" customFormat="1" ht="28.95" customHeight="1" x14ac:dyDescent="0.25">
      <c r="A11" s="16"/>
      <c r="B11" s="16" t="s">
        <v>115</v>
      </c>
      <c r="C11" s="138"/>
      <c r="D11" s="139">
        <v>0</v>
      </c>
      <c r="E11" s="177">
        <f t="shared" si="0"/>
        <v>0</v>
      </c>
      <c r="F11" s="174"/>
      <c r="T11"/>
      <c r="U11"/>
      <c r="V11"/>
      <c r="W11"/>
      <c r="X11"/>
    </row>
    <row r="12" spans="1:24" ht="27.6" x14ac:dyDescent="0.25">
      <c r="A12" s="13"/>
      <c r="B12" s="13" t="s">
        <v>83</v>
      </c>
      <c r="C12" s="135"/>
      <c r="D12" s="37">
        <v>231.76</v>
      </c>
      <c r="E12" s="164">
        <f t="shared" si="0"/>
        <v>21.069090909090907</v>
      </c>
      <c r="F12" s="173"/>
      <c r="K12" s="1"/>
      <c r="T12" s="131"/>
      <c r="U12" s="131"/>
      <c r="V12" s="131"/>
      <c r="W12" s="131"/>
      <c r="X12" s="131"/>
    </row>
    <row r="13" spans="1:24" ht="27.6" x14ac:dyDescent="0.25">
      <c r="A13" s="13"/>
      <c r="B13" s="13" t="s">
        <v>84</v>
      </c>
      <c r="C13" s="135"/>
      <c r="D13" s="37">
        <v>0</v>
      </c>
      <c r="E13" s="164">
        <f t="shared" si="0"/>
        <v>0</v>
      </c>
      <c r="F13" s="173"/>
    </row>
    <row r="14" spans="1:24" ht="13.8" x14ac:dyDescent="0.25">
      <c r="A14" s="12" t="s">
        <v>15</v>
      </c>
      <c r="B14" s="12" t="s">
        <v>24</v>
      </c>
      <c r="C14" s="140">
        <v>0.17100000000000001</v>
      </c>
      <c r="D14" s="141">
        <v>3055.26</v>
      </c>
      <c r="E14" s="178">
        <f t="shared" si="0"/>
        <v>277.75090909090909</v>
      </c>
      <c r="F14" s="175"/>
    </row>
    <row r="15" spans="1:24" ht="27.6" x14ac:dyDescent="0.25">
      <c r="A15" s="12" t="s">
        <v>16</v>
      </c>
      <c r="B15" s="12" t="s">
        <v>47</v>
      </c>
      <c r="C15" s="142"/>
      <c r="D15" s="143">
        <v>395.02</v>
      </c>
      <c r="E15" s="178">
        <f t="shared" si="0"/>
        <v>35.910909090909087</v>
      </c>
      <c r="F15" s="175"/>
    </row>
    <row r="16" spans="1:24" ht="13.8" x14ac:dyDescent="0.25">
      <c r="A16" s="12" t="s">
        <v>17</v>
      </c>
      <c r="B16" s="12" t="s">
        <v>48</v>
      </c>
      <c r="C16" s="142"/>
      <c r="D16" s="141">
        <f>SUM(D17:D20)</f>
        <v>3970.75</v>
      </c>
      <c r="E16" s="178">
        <f t="shared" si="0"/>
        <v>360.97727272727275</v>
      </c>
      <c r="F16" s="175"/>
    </row>
    <row r="17" spans="1:7" ht="13.8" x14ac:dyDescent="0.25">
      <c r="A17" s="13"/>
      <c r="B17" s="16" t="s">
        <v>26</v>
      </c>
      <c r="C17" s="135"/>
      <c r="D17" s="137">
        <v>1596.03</v>
      </c>
      <c r="E17" s="164">
        <f t="shared" si="0"/>
        <v>145.09363636363636</v>
      </c>
      <c r="F17" s="224" t="s">
        <v>122</v>
      </c>
    </row>
    <row r="18" spans="1:7" ht="13.8" x14ac:dyDescent="0.25">
      <c r="A18" s="13"/>
      <c r="B18" s="13" t="s">
        <v>72</v>
      </c>
      <c r="C18" s="135"/>
      <c r="D18" s="144">
        <v>1452.41</v>
      </c>
      <c r="E18" s="164">
        <f t="shared" si="0"/>
        <v>132.03727272727272</v>
      </c>
      <c r="F18" s="173"/>
    </row>
    <row r="19" spans="1:7" ht="13.8" x14ac:dyDescent="0.25">
      <c r="A19" s="13"/>
      <c r="B19" s="13" t="s">
        <v>85</v>
      </c>
      <c r="C19" s="135"/>
      <c r="D19" s="37">
        <v>922.31</v>
      </c>
      <c r="E19" s="164">
        <f t="shared" si="0"/>
        <v>83.846363636363634</v>
      </c>
      <c r="F19" s="173"/>
    </row>
    <row r="20" spans="1:7" s="131" customFormat="1" ht="13.8" x14ac:dyDescent="0.25">
      <c r="A20" s="16"/>
      <c r="B20" s="16" t="s">
        <v>116</v>
      </c>
      <c r="C20" s="145"/>
      <c r="D20" s="146"/>
      <c r="E20" s="177">
        <f t="shared" si="0"/>
        <v>0</v>
      </c>
      <c r="F20" s="174"/>
    </row>
    <row r="21" spans="1:7" ht="28.2" thickBot="1" x14ac:dyDescent="0.3">
      <c r="A21" s="228" t="s">
        <v>18</v>
      </c>
      <c r="B21" s="228" t="s">
        <v>49</v>
      </c>
      <c r="C21" s="229"/>
      <c r="D21" s="230"/>
      <c r="E21" s="231">
        <f t="shared" si="0"/>
        <v>0</v>
      </c>
      <c r="F21" s="232"/>
    </row>
    <row r="22" spans="1:7" ht="28.2" thickBot="1" x14ac:dyDescent="0.3">
      <c r="A22" s="48">
        <v>2</v>
      </c>
      <c r="B22" s="60" t="s">
        <v>50</v>
      </c>
      <c r="C22" s="73"/>
      <c r="D22" s="160">
        <f>SUM(D23:D29)</f>
        <v>3170</v>
      </c>
      <c r="E22" s="180">
        <f t="shared" si="0"/>
        <v>288.18181818181819</v>
      </c>
      <c r="F22" s="179"/>
    </row>
    <row r="23" spans="1:7" ht="13.8" x14ac:dyDescent="0.25">
      <c r="A23" s="44" t="s">
        <v>14</v>
      </c>
      <c r="B23" s="44" t="s">
        <v>51</v>
      </c>
      <c r="C23" s="165"/>
      <c r="D23" s="168">
        <v>1500</v>
      </c>
      <c r="E23" s="169">
        <f t="shared" si="0"/>
        <v>136.36363636363637</v>
      </c>
      <c r="F23" s="249" t="s">
        <v>5</v>
      </c>
      <c r="G23" s="131">
        <f>(SUM(D23:D29))/D4</f>
        <v>0.11969246964455491</v>
      </c>
    </row>
    <row r="24" spans="1:7" ht="13.8" x14ac:dyDescent="0.25">
      <c r="A24" s="16" t="s">
        <v>15</v>
      </c>
      <c r="B24" s="16" t="s">
        <v>52</v>
      </c>
      <c r="C24" s="166"/>
      <c r="D24" s="170">
        <v>200</v>
      </c>
      <c r="E24" s="171">
        <f t="shared" si="0"/>
        <v>18.181818181818183</v>
      </c>
      <c r="F24" s="249"/>
    </row>
    <row r="25" spans="1:7" ht="13.8" x14ac:dyDescent="0.25">
      <c r="A25" s="16" t="s">
        <v>16</v>
      </c>
      <c r="B25" s="13" t="s">
        <v>87</v>
      </c>
      <c r="C25" s="166"/>
      <c r="D25" s="170">
        <v>40</v>
      </c>
      <c r="E25" s="171">
        <f t="shared" si="0"/>
        <v>3.6363636363636362</v>
      </c>
      <c r="F25" s="249"/>
    </row>
    <row r="26" spans="1:7" ht="13.8" x14ac:dyDescent="0.25">
      <c r="A26" s="16" t="s">
        <v>17</v>
      </c>
      <c r="B26" s="16" t="s">
        <v>120</v>
      </c>
      <c r="C26" s="166"/>
      <c r="D26" s="170">
        <v>130</v>
      </c>
      <c r="E26" s="171">
        <f t="shared" si="0"/>
        <v>11.818181818181818</v>
      </c>
      <c r="F26" s="249"/>
    </row>
    <row r="27" spans="1:7" ht="13.8" x14ac:dyDescent="0.25">
      <c r="A27" s="16" t="s">
        <v>18</v>
      </c>
      <c r="B27" s="16" t="s">
        <v>35</v>
      </c>
      <c r="C27" s="166"/>
      <c r="D27" s="170">
        <v>500</v>
      </c>
      <c r="E27" s="171">
        <f t="shared" si="0"/>
        <v>45.454545454545453</v>
      </c>
      <c r="F27" s="249"/>
    </row>
    <row r="28" spans="1:7" ht="13.8" x14ac:dyDescent="0.25">
      <c r="A28" s="16" t="s">
        <v>19</v>
      </c>
      <c r="B28" s="16" t="s">
        <v>28</v>
      </c>
      <c r="C28" s="166"/>
      <c r="D28" s="170">
        <v>50</v>
      </c>
      <c r="E28" s="171">
        <f t="shared" si="0"/>
        <v>4.5454545454545459</v>
      </c>
      <c r="F28" s="249"/>
    </row>
    <row r="29" spans="1:7" ht="14.4" thickBot="1" x14ac:dyDescent="0.3">
      <c r="A29" s="52" t="s">
        <v>20</v>
      </c>
      <c r="B29" s="52" t="s">
        <v>54</v>
      </c>
      <c r="C29" s="167"/>
      <c r="D29" s="227">
        <v>750</v>
      </c>
      <c r="E29" s="172">
        <f t="shared" si="0"/>
        <v>68.181818181818187</v>
      </c>
      <c r="F29" s="249"/>
    </row>
    <row r="30" spans="1:7" ht="14.4" thickBot="1" x14ac:dyDescent="0.3">
      <c r="A30" s="48">
        <v>3</v>
      </c>
      <c r="B30" s="62" t="s">
        <v>88</v>
      </c>
      <c r="C30" s="73"/>
      <c r="D30" s="162">
        <v>0</v>
      </c>
      <c r="E30" s="163">
        <f t="shared" si="0"/>
        <v>0</v>
      </c>
      <c r="F30" s="61"/>
    </row>
    <row r="31" spans="1:7" ht="28.2" thickBot="1" x14ac:dyDescent="0.3">
      <c r="A31" s="55">
        <v>4</v>
      </c>
      <c r="B31" s="63" t="s">
        <v>40</v>
      </c>
      <c r="C31" s="74"/>
      <c r="D31" s="70">
        <v>0</v>
      </c>
      <c r="E31" s="119">
        <f t="shared" si="0"/>
        <v>0</v>
      </c>
      <c r="F31" s="65"/>
    </row>
    <row r="32" spans="1:7" ht="14.4" thickBot="1" x14ac:dyDescent="0.3">
      <c r="A32" s="48">
        <v>5</v>
      </c>
      <c r="B32" s="60" t="s">
        <v>41</v>
      </c>
      <c r="C32" s="73"/>
      <c r="D32" s="69">
        <v>0</v>
      </c>
      <c r="E32" s="119">
        <f t="shared" si="0"/>
        <v>0</v>
      </c>
      <c r="F32" s="61"/>
    </row>
    <row r="33" spans="1:6" ht="14.4" thickBot="1" x14ac:dyDescent="0.3">
      <c r="A33" s="62"/>
      <c r="B33" s="60" t="s">
        <v>42</v>
      </c>
      <c r="C33" s="73"/>
      <c r="D33" s="66">
        <f>SUM(D4+D22+D30+D31+D32)</f>
        <v>29654.539999999997</v>
      </c>
      <c r="E33" s="119">
        <f t="shared" si="0"/>
        <v>2695.8672727272724</v>
      </c>
      <c r="F33" s="61"/>
    </row>
    <row r="34" spans="1:6" ht="13.8" x14ac:dyDescent="0.25">
      <c r="A34" s="7" t="s">
        <v>43</v>
      </c>
      <c r="B34" s="6"/>
      <c r="C34" s="6"/>
      <c r="D34" s="33"/>
      <c r="E34" s="20"/>
      <c r="F34" s="20"/>
    </row>
    <row r="35" spans="1:6" ht="13.8" x14ac:dyDescent="0.25">
      <c r="A35" s="6" t="s">
        <v>89</v>
      </c>
      <c r="B35" s="6"/>
      <c r="C35" s="6"/>
      <c r="D35" s="33"/>
      <c r="E35" s="6"/>
      <c r="F35" s="6"/>
    </row>
    <row r="36" spans="1:6" ht="13.8" x14ac:dyDescent="0.25">
      <c r="A36" s="6" t="s">
        <v>90</v>
      </c>
      <c r="B36" s="6"/>
      <c r="C36" s="6"/>
      <c r="D36" s="33"/>
      <c r="E36" s="6"/>
      <c r="F36" s="6"/>
    </row>
    <row r="37" spans="1:6" ht="13.8" x14ac:dyDescent="0.25">
      <c r="A37" s="6" t="s">
        <v>91</v>
      </c>
      <c r="B37" s="6"/>
      <c r="C37" s="6"/>
      <c r="D37" s="33"/>
      <c r="E37" s="6"/>
      <c r="F37" s="6"/>
    </row>
    <row r="38" spans="1:6" ht="13.8" x14ac:dyDescent="0.25">
      <c r="A38" s="7" t="s">
        <v>55</v>
      </c>
      <c r="B38" s="6"/>
      <c r="C38" s="6"/>
      <c r="D38" s="33"/>
      <c r="E38" s="6"/>
      <c r="F38" s="6"/>
    </row>
  </sheetData>
  <mergeCells count="1">
    <mergeCell ref="F23:F29"/>
  </mergeCells>
  <conditionalFormatting sqref="G23">
    <cfRule type="cellIs" dxfId="2" priority="1" operator="greaterThan">
      <formula>0.15</formula>
    </cfRule>
  </conditionalFormatting>
  <pageMargins left="0.25" right="0.25" top="0.75" bottom="0.75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FA806-BF01-4071-B559-F28E1EBE7B32}">
  <sheetPr>
    <pageSetUpPr fitToPage="1"/>
  </sheetPr>
  <dimension ref="A1:L39"/>
  <sheetViews>
    <sheetView topLeftCell="A11" workbookViewId="0">
      <selection activeCell="O14" sqref="O14"/>
    </sheetView>
  </sheetViews>
  <sheetFormatPr defaultRowHeight="13.2" x14ac:dyDescent="0.25"/>
  <cols>
    <col min="1" max="1" width="3.109375" customWidth="1"/>
    <col min="2" max="2" width="47.77734375" customWidth="1"/>
    <col min="5" max="5" width="18" customWidth="1"/>
    <col min="6" max="6" width="19.109375" customWidth="1"/>
    <col min="7" max="7" width="24.77734375" customWidth="1"/>
  </cols>
  <sheetData>
    <row r="1" spans="1:12" ht="13.8" x14ac:dyDescent="0.25">
      <c r="A1" s="5" t="s">
        <v>95</v>
      </c>
      <c r="B1" s="6"/>
      <c r="C1" s="6"/>
      <c r="D1" s="6"/>
      <c r="E1" s="6"/>
      <c r="F1" s="6"/>
      <c r="G1" s="6"/>
      <c r="H1" s="1"/>
    </row>
    <row r="2" spans="1:12" ht="13.8" x14ac:dyDescent="0.25">
      <c r="A2" s="5"/>
      <c r="B2" s="6"/>
      <c r="C2" s="6"/>
      <c r="D2" s="6"/>
      <c r="E2" s="6"/>
      <c r="F2" s="6"/>
      <c r="G2" s="6"/>
      <c r="H2" s="1"/>
    </row>
    <row r="3" spans="1:12" ht="14.4" thickBot="1" x14ac:dyDescent="0.3">
      <c r="A3" s="5" t="s">
        <v>44</v>
      </c>
      <c r="B3" s="6"/>
      <c r="C3" s="6"/>
      <c r="D3" s="6"/>
      <c r="E3" s="6"/>
      <c r="F3" s="6"/>
      <c r="G3" s="6"/>
      <c r="H3" s="1"/>
    </row>
    <row r="4" spans="1:12" ht="45.6" customHeight="1" thickBot="1" x14ac:dyDescent="0.3">
      <c r="A4" s="25"/>
      <c r="B4" s="25"/>
      <c r="C4" s="265" t="s">
        <v>79</v>
      </c>
      <c r="D4" s="265"/>
      <c r="E4" s="23" t="s">
        <v>45</v>
      </c>
      <c r="F4" s="10" t="s">
        <v>4</v>
      </c>
      <c r="G4" s="21" t="s">
        <v>1</v>
      </c>
      <c r="H4" s="1"/>
    </row>
    <row r="5" spans="1:12" ht="14.4" thickBot="1" x14ac:dyDescent="0.3">
      <c r="A5" s="199">
        <v>1</v>
      </c>
      <c r="B5" s="200" t="s">
        <v>46</v>
      </c>
      <c r="C5" s="266"/>
      <c r="D5" s="266"/>
      <c r="E5" s="201">
        <f>+E6+E15+E16+E17+E22</f>
        <v>41817.606</v>
      </c>
      <c r="F5" s="202">
        <f t="shared" ref="F5:F12" si="0">+E5/11</f>
        <v>3801.6005454545452</v>
      </c>
      <c r="G5" s="203"/>
      <c r="H5" s="1"/>
    </row>
    <row r="6" spans="1:12" ht="14.4" thickBot="1" x14ac:dyDescent="0.3">
      <c r="A6" s="197" t="s">
        <v>14</v>
      </c>
      <c r="B6" s="60" t="s">
        <v>23</v>
      </c>
      <c r="C6" s="259"/>
      <c r="D6" s="259"/>
      <c r="E6" s="96">
        <f>SUM(E7:E14)</f>
        <v>34396.576000000001</v>
      </c>
      <c r="F6" s="204">
        <f t="shared" si="0"/>
        <v>3126.9614545454547</v>
      </c>
      <c r="G6" s="205"/>
      <c r="H6" s="1"/>
    </row>
    <row r="7" spans="1:12" ht="16.5" customHeight="1" x14ac:dyDescent="0.25">
      <c r="A7" s="45"/>
      <c r="B7" s="45" t="s">
        <v>65</v>
      </c>
      <c r="C7" s="264"/>
      <c r="D7" s="264"/>
      <c r="E7" s="137">
        <v>17036.740000000002</v>
      </c>
      <c r="F7" s="32">
        <f t="shared" si="0"/>
        <v>1548.7945454545456</v>
      </c>
      <c r="G7" s="19"/>
      <c r="H7" s="1"/>
    </row>
    <row r="8" spans="1:12" ht="14.25" customHeight="1" x14ac:dyDescent="0.25">
      <c r="A8" s="13"/>
      <c r="B8" s="13" t="s">
        <v>66</v>
      </c>
      <c r="C8" s="257"/>
      <c r="D8" s="257"/>
      <c r="E8" s="37">
        <v>1013.17</v>
      </c>
      <c r="F8" s="95">
        <f t="shared" si="0"/>
        <v>92.106363636363639</v>
      </c>
      <c r="G8" s="19"/>
      <c r="H8" s="1"/>
    </row>
    <row r="9" spans="1:12" ht="13.8" x14ac:dyDescent="0.25">
      <c r="A9" s="13"/>
      <c r="B9" s="13" t="s">
        <v>67</v>
      </c>
      <c r="C9" s="257"/>
      <c r="D9" s="257"/>
      <c r="E9" s="37">
        <v>333.17</v>
      </c>
      <c r="F9" s="95">
        <f t="shared" si="0"/>
        <v>30.288181818181819</v>
      </c>
      <c r="G9" s="19"/>
      <c r="H9" s="1"/>
    </row>
    <row r="10" spans="1:12" ht="29.25" customHeight="1" x14ac:dyDescent="0.25">
      <c r="A10" s="13"/>
      <c r="B10" s="13" t="s">
        <v>80</v>
      </c>
      <c r="C10" s="257"/>
      <c r="D10" s="257"/>
      <c r="E10" s="37">
        <v>0</v>
      </c>
      <c r="F10" s="95">
        <f t="shared" si="0"/>
        <v>0</v>
      </c>
      <c r="G10" s="19"/>
      <c r="H10" s="1"/>
    </row>
    <row r="11" spans="1:12" ht="27.75" customHeight="1" x14ac:dyDescent="0.25">
      <c r="A11" s="13"/>
      <c r="B11" s="13" t="s">
        <v>81</v>
      </c>
      <c r="C11" s="257"/>
      <c r="D11" s="257"/>
      <c r="E11" s="37">
        <v>448.67</v>
      </c>
      <c r="F11" s="132">
        <f t="shared" si="0"/>
        <v>40.788181818181819</v>
      </c>
      <c r="G11" s="124"/>
      <c r="H11" s="1"/>
    </row>
    <row r="12" spans="1:12" ht="36" customHeight="1" x14ac:dyDescent="0.25">
      <c r="A12" s="13"/>
      <c r="B12" s="13" t="s">
        <v>82</v>
      </c>
      <c r="C12" s="156">
        <v>0.9</v>
      </c>
      <c r="D12" s="156"/>
      <c r="E12" s="157">
        <f>+E7*0.9</f>
        <v>15333.066000000003</v>
      </c>
      <c r="F12" s="132">
        <f t="shared" si="0"/>
        <v>1393.9150909090911</v>
      </c>
      <c r="G12" s="124"/>
      <c r="H12" s="129"/>
      <c r="K12" s="1"/>
    </row>
    <row r="13" spans="1:12" ht="32.25" customHeight="1" x14ac:dyDescent="0.25">
      <c r="A13" s="13"/>
      <c r="B13" s="13" t="s">
        <v>83</v>
      </c>
      <c r="C13" s="257"/>
      <c r="D13" s="257"/>
      <c r="E13" s="37">
        <v>231.76</v>
      </c>
      <c r="F13" s="132">
        <f t="shared" ref="F13:F20" si="1">+E13/11</f>
        <v>21.069090909090907</v>
      </c>
      <c r="G13" s="124"/>
      <c r="H13" s="1"/>
    </row>
    <row r="14" spans="1:12" ht="30" customHeight="1" thickBot="1" x14ac:dyDescent="0.3">
      <c r="A14" s="133"/>
      <c r="B14" s="133" t="s">
        <v>84</v>
      </c>
      <c r="C14" s="258"/>
      <c r="D14" s="258"/>
      <c r="E14" s="198"/>
      <c r="F14" s="187">
        <f t="shared" si="1"/>
        <v>0</v>
      </c>
      <c r="G14" s="188"/>
      <c r="H14" s="1"/>
    </row>
    <row r="15" spans="1:12" ht="14.4" thickBot="1" x14ac:dyDescent="0.3">
      <c r="A15" s="60" t="s">
        <v>15</v>
      </c>
      <c r="B15" s="60" t="s">
        <v>24</v>
      </c>
      <c r="C15" s="262">
        <v>0.17100000000000001</v>
      </c>
      <c r="D15" s="259"/>
      <c r="E15" s="141">
        <v>3055.26</v>
      </c>
      <c r="F15" s="119">
        <f t="shared" si="1"/>
        <v>277.75090909090909</v>
      </c>
      <c r="G15" s="120"/>
      <c r="H15" s="1"/>
    </row>
    <row r="16" spans="1:12" ht="28.5" customHeight="1" thickBot="1" x14ac:dyDescent="0.3">
      <c r="A16" s="63" t="s">
        <v>16</v>
      </c>
      <c r="B16" s="63" t="s">
        <v>47</v>
      </c>
      <c r="C16" s="263"/>
      <c r="D16" s="263"/>
      <c r="E16" s="143">
        <v>395.02</v>
      </c>
      <c r="F16" s="176">
        <f t="shared" si="1"/>
        <v>35.910909090909087</v>
      </c>
      <c r="G16" s="130"/>
      <c r="H16" s="129"/>
      <c r="I16" s="129"/>
      <c r="J16" s="129"/>
      <c r="K16" s="129"/>
      <c r="L16" s="1"/>
    </row>
    <row r="17" spans="1:10" ht="14.4" thickBot="1" x14ac:dyDescent="0.3">
      <c r="A17" s="60" t="s">
        <v>17</v>
      </c>
      <c r="B17" s="60" t="s">
        <v>48</v>
      </c>
      <c r="C17" s="259"/>
      <c r="D17" s="259"/>
      <c r="E17" s="96">
        <f>SUM(E18:E21)</f>
        <v>3970.75</v>
      </c>
      <c r="F17" s="119">
        <f t="shared" si="1"/>
        <v>360.97727272727275</v>
      </c>
      <c r="G17" s="120"/>
      <c r="H17" s="1"/>
    </row>
    <row r="18" spans="1:10" ht="13.8" x14ac:dyDescent="0.25">
      <c r="A18" s="45"/>
      <c r="B18" s="44" t="s">
        <v>26</v>
      </c>
      <c r="C18" s="264"/>
      <c r="D18" s="264"/>
      <c r="E18" s="137">
        <v>1596.03</v>
      </c>
      <c r="F18" s="123">
        <f t="shared" si="1"/>
        <v>145.09363636363636</v>
      </c>
      <c r="G18" s="124"/>
      <c r="H18" s="1"/>
    </row>
    <row r="19" spans="1:10" ht="13.8" x14ac:dyDescent="0.25">
      <c r="A19" s="13"/>
      <c r="B19" s="13" t="s">
        <v>72</v>
      </c>
      <c r="C19" s="257"/>
      <c r="D19" s="257"/>
      <c r="E19" s="144">
        <v>1452.41</v>
      </c>
      <c r="F19" s="132">
        <f t="shared" si="1"/>
        <v>132.03727272727272</v>
      </c>
      <c r="G19" s="124"/>
      <c r="H19" s="1"/>
    </row>
    <row r="20" spans="1:10" ht="13.8" x14ac:dyDescent="0.25">
      <c r="A20" s="13"/>
      <c r="B20" s="13" t="s">
        <v>85</v>
      </c>
      <c r="C20" s="257"/>
      <c r="D20" s="257"/>
      <c r="E20" s="37">
        <v>922.31</v>
      </c>
      <c r="F20" s="132">
        <f t="shared" si="1"/>
        <v>83.846363636363634</v>
      </c>
      <c r="G20" s="124"/>
      <c r="H20" s="1"/>
    </row>
    <row r="21" spans="1:10" ht="14.4" thickBot="1" x14ac:dyDescent="0.3">
      <c r="A21" s="133"/>
      <c r="B21" s="133" t="s">
        <v>86</v>
      </c>
      <c r="C21" s="258"/>
      <c r="D21" s="258"/>
      <c r="E21" s="192"/>
      <c r="F21" s="187"/>
      <c r="G21" s="188"/>
      <c r="H21" s="1"/>
    </row>
    <row r="22" spans="1:10" ht="14.4" thickBot="1" x14ac:dyDescent="0.3">
      <c r="A22" s="60" t="s">
        <v>18</v>
      </c>
      <c r="B22" s="60" t="s">
        <v>49</v>
      </c>
      <c r="C22" s="259"/>
      <c r="D22" s="259"/>
      <c r="E22" s="69"/>
      <c r="F22" s="233">
        <f>+E22/11</f>
        <v>0</v>
      </c>
      <c r="G22" s="234"/>
      <c r="H22" s="1"/>
    </row>
    <row r="23" spans="1:10" ht="14.4" thickBot="1" x14ac:dyDescent="0.3">
      <c r="A23" s="29">
        <v>2</v>
      </c>
      <c r="B23" s="193" t="s">
        <v>50</v>
      </c>
      <c r="C23" s="260"/>
      <c r="D23" s="260"/>
      <c r="E23" s="194">
        <f>SUM(E24:E30)</f>
        <v>1000</v>
      </c>
      <c r="F23" s="195">
        <f t="shared" ref="F23:F30" si="2">E23/11</f>
        <v>90.909090909090907</v>
      </c>
      <c r="G23" s="196"/>
      <c r="H23" s="1"/>
    </row>
    <row r="24" spans="1:10" ht="13.8" x14ac:dyDescent="0.25">
      <c r="A24" s="16" t="s">
        <v>14</v>
      </c>
      <c r="B24" s="44" t="s">
        <v>51</v>
      </c>
      <c r="C24" s="261"/>
      <c r="D24" s="261"/>
      <c r="E24" s="67">
        <v>1000</v>
      </c>
      <c r="F24" s="189">
        <f t="shared" si="2"/>
        <v>90.909090909090907</v>
      </c>
      <c r="G24" s="255" t="s">
        <v>5</v>
      </c>
      <c r="H24">
        <f>(SUM(E24:E30))/E5</f>
        <v>2.3913372755006587E-2</v>
      </c>
      <c r="J24" s="1"/>
    </row>
    <row r="25" spans="1:10" ht="13.8" x14ac:dyDescent="0.25">
      <c r="A25" s="16" t="s">
        <v>15</v>
      </c>
      <c r="B25" s="16" t="s">
        <v>52</v>
      </c>
      <c r="C25" s="254"/>
      <c r="D25" s="254"/>
      <c r="E25" s="37"/>
      <c r="F25" s="158">
        <f t="shared" si="2"/>
        <v>0</v>
      </c>
      <c r="G25" s="255"/>
      <c r="H25" s="1"/>
    </row>
    <row r="26" spans="1:10" ht="13.8" x14ac:dyDescent="0.25">
      <c r="A26" s="16" t="s">
        <v>16</v>
      </c>
      <c r="B26" s="13" t="s">
        <v>87</v>
      </c>
      <c r="C26" s="254"/>
      <c r="D26" s="254"/>
      <c r="E26" s="37"/>
      <c r="F26" s="158">
        <f t="shared" si="2"/>
        <v>0</v>
      </c>
      <c r="G26" s="255"/>
      <c r="H26" s="1"/>
    </row>
    <row r="27" spans="1:10" ht="13.8" x14ac:dyDescent="0.25">
      <c r="A27" s="16" t="s">
        <v>17</v>
      </c>
      <c r="B27" s="16" t="s">
        <v>53</v>
      </c>
      <c r="C27" s="254"/>
      <c r="D27" s="254"/>
      <c r="E27" s="37"/>
      <c r="F27" s="158">
        <f t="shared" si="2"/>
        <v>0</v>
      </c>
      <c r="G27" s="255"/>
      <c r="H27" s="1"/>
    </row>
    <row r="28" spans="1:10" ht="13.8" x14ac:dyDescent="0.25">
      <c r="A28" s="16" t="s">
        <v>18</v>
      </c>
      <c r="B28" s="16" t="s">
        <v>35</v>
      </c>
      <c r="C28" s="254"/>
      <c r="D28" s="254"/>
      <c r="E28" s="37"/>
      <c r="F28" s="158">
        <f t="shared" si="2"/>
        <v>0</v>
      </c>
      <c r="G28" s="255"/>
      <c r="H28" s="1"/>
    </row>
    <row r="29" spans="1:10" ht="13.8" x14ac:dyDescent="0.25">
      <c r="A29" s="16" t="s">
        <v>19</v>
      </c>
      <c r="B29" s="16" t="s">
        <v>28</v>
      </c>
      <c r="C29" s="254"/>
      <c r="D29" s="254"/>
      <c r="E29" s="37"/>
      <c r="F29" s="158">
        <f t="shared" si="2"/>
        <v>0</v>
      </c>
      <c r="G29" s="255"/>
      <c r="H29" s="1"/>
    </row>
    <row r="30" spans="1:10" ht="14.4" thickBot="1" x14ac:dyDescent="0.3">
      <c r="A30" s="52" t="s">
        <v>20</v>
      </c>
      <c r="B30" s="52" t="s">
        <v>54</v>
      </c>
      <c r="C30" s="256"/>
      <c r="D30" s="256"/>
      <c r="E30" s="68"/>
      <c r="F30" s="186">
        <f t="shared" si="2"/>
        <v>0</v>
      </c>
      <c r="G30" s="255"/>
      <c r="H30" s="1"/>
    </row>
    <row r="31" spans="1:10" ht="14.4" thickBot="1" x14ac:dyDescent="0.3">
      <c r="A31" s="48">
        <v>3</v>
      </c>
      <c r="B31" s="25" t="s">
        <v>88</v>
      </c>
      <c r="C31" s="250"/>
      <c r="D31" s="250"/>
      <c r="E31" s="184">
        <v>0</v>
      </c>
      <c r="F31" s="185">
        <v>0</v>
      </c>
      <c r="G31" s="17"/>
      <c r="H31" s="1"/>
    </row>
    <row r="32" spans="1:10" ht="14.4" thickBot="1" x14ac:dyDescent="0.3">
      <c r="A32" s="48">
        <v>4</v>
      </c>
      <c r="B32" s="60" t="s">
        <v>40</v>
      </c>
      <c r="C32" s="250"/>
      <c r="D32" s="250"/>
      <c r="E32" s="184">
        <v>0</v>
      </c>
      <c r="F32" s="185">
        <v>0</v>
      </c>
      <c r="G32" s="17"/>
      <c r="H32" s="1"/>
    </row>
    <row r="33" spans="1:8" ht="14.4" thickBot="1" x14ac:dyDescent="0.3">
      <c r="A33" s="55">
        <v>5</v>
      </c>
      <c r="B33" s="63" t="s">
        <v>41</v>
      </c>
      <c r="C33" s="235"/>
      <c r="D33" s="253"/>
      <c r="E33" s="182">
        <v>0</v>
      </c>
      <c r="F33" s="182">
        <v>0</v>
      </c>
      <c r="G33" s="183"/>
      <c r="H33" s="1"/>
    </row>
    <row r="34" spans="1:8" ht="14.4" thickBot="1" x14ac:dyDescent="0.3">
      <c r="A34" s="25"/>
      <c r="B34" s="60" t="s">
        <v>42</v>
      </c>
      <c r="C34" s="251"/>
      <c r="D34" s="252"/>
      <c r="E34" s="181">
        <f>SUM(E5+E23+E31+E32+E33)</f>
        <v>42817.606</v>
      </c>
      <c r="F34" s="181">
        <f>SUM(F5+F23+F31+F32+F33)</f>
        <v>3892.5096363636362</v>
      </c>
      <c r="G34" s="61"/>
      <c r="H34" s="1"/>
    </row>
    <row r="35" spans="1:8" ht="13.8" x14ac:dyDescent="0.25">
      <c r="A35" s="7" t="s">
        <v>43</v>
      </c>
      <c r="B35" s="6"/>
      <c r="C35" s="6"/>
      <c r="D35" s="6"/>
      <c r="E35" s="6"/>
      <c r="F35" s="6"/>
      <c r="G35" s="6"/>
      <c r="H35" s="1"/>
    </row>
    <row r="36" spans="1:8" ht="13.8" x14ac:dyDescent="0.25">
      <c r="A36" s="6" t="s">
        <v>89</v>
      </c>
      <c r="B36" s="6"/>
      <c r="C36" s="6"/>
      <c r="D36" s="6"/>
      <c r="E36" s="6"/>
      <c r="F36" s="6"/>
      <c r="G36" s="6"/>
      <c r="H36" s="1"/>
    </row>
    <row r="37" spans="1:8" ht="13.8" x14ac:dyDescent="0.25">
      <c r="A37" s="6" t="s">
        <v>90</v>
      </c>
      <c r="B37" s="6"/>
      <c r="C37" s="6"/>
      <c r="D37" s="6"/>
      <c r="E37" s="6"/>
      <c r="F37" s="6"/>
      <c r="G37" s="6"/>
      <c r="H37" s="1"/>
    </row>
    <row r="38" spans="1:8" ht="13.8" x14ac:dyDescent="0.25">
      <c r="A38" s="6" t="s">
        <v>91</v>
      </c>
      <c r="B38" s="6"/>
      <c r="C38" s="6"/>
      <c r="D38" s="6"/>
      <c r="E38" s="6"/>
      <c r="F38" s="6"/>
      <c r="G38" s="6"/>
      <c r="H38" s="1"/>
    </row>
    <row r="39" spans="1:8" ht="13.8" x14ac:dyDescent="0.25">
      <c r="A39" s="7" t="s">
        <v>55</v>
      </c>
      <c r="B39" s="6"/>
      <c r="C39" s="6"/>
      <c r="D39" s="6"/>
      <c r="E39" s="6"/>
      <c r="F39" s="6"/>
      <c r="G39" s="6"/>
      <c r="H39" s="1"/>
    </row>
  </sheetData>
  <mergeCells count="31">
    <mergeCell ref="C4:D4"/>
    <mergeCell ref="C5:D5"/>
    <mergeCell ref="C6:D6"/>
    <mergeCell ref="C7:D7"/>
    <mergeCell ref="C8:D8"/>
    <mergeCell ref="C9:D9"/>
    <mergeCell ref="C10:D10"/>
    <mergeCell ref="C11:D11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G24:G30"/>
    <mergeCell ref="C26:D26"/>
    <mergeCell ref="C27:D27"/>
    <mergeCell ref="C28:D28"/>
    <mergeCell ref="C29:D29"/>
    <mergeCell ref="C30:D30"/>
    <mergeCell ref="C31:D31"/>
    <mergeCell ref="C34:D34"/>
    <mergeCell ref="C32:D32"/>
    <mergeCell ref="C33:D33"/>
    <mergeCell ref="C25:D25"/>
  </mergeCells>
  <conditionalFormatting sqref="H24">
    <cfRule type="cellIs" dxfId="1" priority="1" operator="greaterThan">
      <formula>0.15</formula>
    </cfRule>
  </conditionalFormatting>
  <pageMargins left="0.25" right="0.25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0E3E6-0A39-4B94-BCD7-C31824A4A206}">
  <sheetPr>
    <pageSetUpPr fitToPage="1"/>
  </sheetPr>
  <dimension ref="A1:M41"/>
  <sheetViews>
    <sheetView topLeftCell="A10" zoomScale="110" zoomScaleNormal="110" workbookViewId="0">
      <selection activeCell="L26" sqref="L26"/>
    </sheetView>
  </sheetViews>
  <sheetFormatPr defaultRowHeight="13.2" x14ac:dyDescent="0.25"/>
  <cols>
    <col min="1" max="1" width="3.33203125" customWidth="1"/>
    <col min="2" max="2" width="47.77734375" customWidth="1"/>
    <col min="3" max="3" width="8.77734375" customWidth="1"/>
    <col min="5" max="5" width="15.6640625" customWidth="1"/>
    <col min="6" max="6" width="14" customWidth="1"/>
    <col min="7" max="7" width="24.77734375" customWidth="1"/>
    <col min="8" max="8" width="11.44140625" customWidth="1"/>
  </cols>
  <sheetData>
    <row r="1" spans="1:13" ht="13.8" x14ac:dyDescent="0.25">
      <c r="A1" s="5" t="s">
        <v>96</v>
      </c>
      <c r="B1" s="6"/>
      <c r="C1" s="6"/>
      <c r="D1" s="6"/>
      <c r="E1" s="6"/>
      <c r="F1" s="6"/>
      <c r="G1" s="6"/>
      <c r="H1" s="6"/>
      <c r="I1" s="6"/>
    </row>
    <row r="2" spans="1:13" ht="13.8" x14ac:dyDescent="0.25">
      <c r="A2" s="5"/>
      <c r="B2" s="6"/>
      <c r="C2" s="6"/>
      <c r="D2" s="6"/>
      <c r="E2" s="6"/>
      <c r="F2" s="6"/>
      <c r="G2" s="6"/>
      <c r="H2" s="6"/>
      <c r="I2" s="6"/>
    </row>
    <row r="3" spans="1:13" ht="14.4" thickBot="1" x14ac:dyDescent="0.3">
      <c r="A3" s="5" t="s">
        <v>44</v>
      </c>
      <c r="B3" s="6"/>
      <c r="C3" s="6"/>
      <c r="D3" s="6"/>
      <c r="E3" s="6"/>
      <c r="F3" s="6"/>
      <c r="G3" s="6"/>
      <c r="H3" s="6"/>
      <c r="I3" s="6"/>
    </row>
    <row r="4" spans="1:13" ht="45" customHeight="1" thickBot="1" x14ac:dyDescent="0.3">
      <c r="A4" s="25"/>
      <c r="B4" s="25"/>
      <c r="C4" s="265" t="s">
        <v>79</v>
      </c>
      <c r="D4" s="265"/>
      <c r="E4" s="23" t="s">
        <v>45</v>
      </c>
      <c r="F4" s="10" t="s">
        <v>4</v>
      </c>
      <c r="G4" s="21" t="s">
        <v>1</v>
      </c>
      <c r="H4" s="6"/>
      <c r="I4" s="6"/>
    </row>
    <row r="5" spans="1:13" ht="15.75" customHeight="1" thickBot="1" x14ac:dyDescent="0.3">
      <c r="A5" s="48">
        <v>1</v>
      </c>
      <c r="B5" s="60" t="s">
        <v>46</v>
      </c>
      <c r="C5" s="259"/>
      <c r="D5" s="259"/>
      <c r="E5" s="96">
        <f>+E6+E15+E16+E17+E22</f>
        <v>46928.627999999997</v>
      </c>
      <c r="F5" s="206">
        <f t="shared" ref="F5:F6" si="0">+E5/10</f>
        <v>4692.8627999999999</v>
      </c>
      <c r="G5" s="207"/>
      <c r="H5" s="6"/>
      <c r="I5" s="6"/>
    </row>
    <row r="6" spans="1:13" ht="14.4" thickBot="1" x14ac:dyDescent="0.3">
      <c r="A6" s="60" t="s">
        <v>14</v>
      </c>
      <c r="B6" s="60" t="s">
        <v>23</v>
      </c>
      <c r="C6" s="259"/>
      <c r="D6" s="259"/>
      <c r="E6" s="96">
        <f>SUM(E7:E14)</f>
        <v>39507.597999999998</v>
      </c>
      <c r="F6" s="206">
        <f t="shared" si="0"/>
        <v>3950.7597999999998</v>
      </c>
      <c r="G6" s="207"/>
      <c r="H6" s="6"/>
      <c r="I6" s="6"/>
    </row>
    <row r="7" spans="1:13" ht="16.5" customHeight="1" x14ac:dyDescent="0.25">
      <c r="A7" s="45"/>
      <c r="B7" s="45" t="s">
        <v>65</v>
      </c>
      <c r="C7" s="264"/>
      <c r="D7" s="264"/>
      <c r="E7" s="137">
        <v>17036.740000000002</v>
      </c>
      <c r="F7" s="32">
        <f t="shared" ref="F7:F20" si="1">+E7/11</f>
        <v>1548.7945454545456</v>
      </c>
      <c r="G7" s="19"/>
      <c r="H7" s="6"/>
      <c r="I7" s="6"/>
    </row>
    <row r="8" spans="1:13" ht="18.75" customHeight="1" x14ac:dyDescent="0.25">
      <c r="A8" s="13"/>
      <c r="B8" s="13" t="s">
        <v>66</v>
      </c>
      <c r="C8" s="257"/>
      <c r="D8" s="257"/>
      <c r="E8" s="37">
        <v>1013.17</v>
      </c>
      <c r="F8" s="32">
        <f t="shared" si="1"/>
        <v>92.106363636363639</v>
      </c>
      <c r="G8" s="19"/>
      <c r="H8" s="6"/>
      <c r="I8" s="6"/>
    </row>
    <row r="9" spans="1:13" ht="15" customHeight="1" x14ac:dyDescent="0.25">
      <c r="A9" s="13"/>
      <c r="B9" s="13" t="s">
        <v>67</v>
      </c>
      <c r="C9" s="257"/>
      <c r="D9" s="257"/>
      <c r="E9" s="37">
        <v>333.17</v>
      </c>
      <c r="F9" s="32">
        <f t="shared" si="1"/>
        <v>30.288181818181819</v>
      </c>
      <c r="G9" s="19"/>
      <c r="H9" s="6"/>
      <c r="I9" s="6"/>
    </row>
    <row r="10" spans="1:13" ht="30" customHeight="1" x14ac:dyDescent="0.25">
      <c r="A10" s="13"/>
      <c r="B10" s="13" t="s">
        <v>80</v>
      </c>
      <c r="C10" s="257"/>
      <c r="D10" s="257"/>
      <c r="E10" s="37">
        <v>0</v>
      </c>
      <c r="F10" s="32">
        <f t="shared" si="1"/>
        <v>0</v>
      </c>
      <c r="G10" s="19"/>
      <c r="H10" s="6"/>
      <c r="I10" s="6"/>
    </row>
    <row r="11" spans="1:13" ht="29.25" customHeight="1" x14ac:dyDescent="0.25">
      <c r="A11" s="13"/>
      <c r="B11" s="13" t="s">
        <v>81</v>
      </c>
      <c r="C11" s="257"/>
      <c r="D11" s="257"/>
      <c r="E11" s="37">
        <v>448.67</v>
      </c>
      <c r="F11" s="123">
        <f t="shared" si="1"/>
        <v>40.788181818181819</v>
      </c>
      <c r="G11" s="124"/>
      <c r="H11" s="6"/>
      <c r="I11" s="6"/>
    </row>
    <row r="12" spans="1:13" ht="29.25" customHeight="1" x14ac:dyDescent="0.25">
      <c r="A12" s="13"/>
      <c r="B12" s="13" t="s">
        <v>82</v>
      </c>
      <c r="C12" s="156">
        <v>1.2</v>
      </c>
      <c r="D12" s="156"/>
      <c r="E12" s="157">
        <f>+E7*1.2</f>
        <v>20444.088</v>
      </c>
      <c r="F12" s="123">
        <f t="shared" si="1"/>
        <v>1858.5534545454545</v>
      </c>
      <c r="G12" s="124"/>
      <c r="H12" s="159"/>
      <c r="I12" s="159"/>
      <c r="J12" s="129"/>
      <c r="K12" s="1"/>
    </row>
    <row r="13" spans="1:13" ht="30.75" customHeight="1" x14ac:dyDescent="0.25">
      <c r="A13" s="13"/>
      <c r="B13" s="13" t="s">
        <v>83</v>
      </c>
      <c r="C13" s="257"/>
      <c r="D13" s="257"/>
      <c r="E13" s="37">
        <v>231.76</v>
      </c>
      <c r="F13" s="123">
        <f t="shared" si="1"/>
        <v>21.069090909090907</v>
      </c>
      <c r="G13" s="124"/>
      <c r="H13" s="6"/>
      <c r="I13" s="6"/>
    </row>
    <row r="14" spans="1:13" ht="30.75" customHeight="1" thickBot="1" x14ac:dyDescent="0.3">
      <c r="A14" s="133"/>
      <c r="B14" s="133" t="s">
        <v>84</v>
      </c>
      <c r="C14" s="258"/>
      <c r="D14" s="258"/>
      <c r="E14" s="198"/>
      <c r="F14" s="208">
        <f t="shared" si="1"/>
        <v>0</v>
      </c>
      <c r="G14" s="188"/>
      <c r="H14" s="6"/>
      <c r="I14" s="6"/>
    </row>
    <row r="15" spans="1:13" ht="15.75" customHeight="1" thickBot="1" x14ac:dyDescent="0.3">
      <c r="A15" s="200" t="s">
        <v>15</v>
      </c>
      <c r="B15" s="200" t="s">
        <v>24</v>
      </c>
      <c r="C15" s="269">
        <v>0.17100000000000001</v>
      </c>
      <c r="D15" s="270"/>
      <c r="E15" s="141">
        <v>3055.26</v>
      </c>
      <c r="F15" s="161">
        <f t="shared" si="1"/>
        <v>277.75090909090909</v>
      </c>
      <c r="G15" s="211"/>
      <c r="H15" s="6"/>
      <c r="I15" s="6"/>
    </row>
    <row r="16" spans="1:13" ht="33.75" customHeight="1" thickBot="1" x14ac:dyDescent="0.3">
      <c r="A16" s="60" t="s">
        <v>16</v>
      </c>
      <c r="B16" s="60" t="s">
        <v>47</v>
      </c>
      <c r="C16" s="259"/>
      <c r="D16" s="259"/>
      <c r="E16" s="143">
        <v>395.02</v>
      </c>
      <c r="F16" s="119">
        <f t="shared" si="1"/>
        <v>35.910909090909087</v>
      </c>
      <c r="G16" s="120"/>
      <c r="H16" s="6"/>
      <c r="I16" s="6"/>
      <c r="M16" t="s">
        <v>118</v>
      </c>
    </row>
    <row r="17" spans="1:9" ht="14.4" thickBot="1" x14ac:dyDescent="0.3">
      <c r="A17" s="193" t="s">
        <v>17</v>
      </c>
      <c r="B17" s="193" t="s">
        <v>48</v>
      </c>
      <c r="C17" s="271"/>
      <c r="D17" s="271"/>
      <c r="E17" s="212">
        <f>SUM(E18:E21)</f>
        <v>3970.75</v>
      </c>
      <c r="F17" s="209">
        <f t="shared" si="1"/>
        <v>360.97727272727275</v>
      </c>
      <c r="G17" s="210"/>
      <c r="H17" s="6"/>
      <c r="I17" s="6"/>
    </row>
    <row r="18" spans="1:9" ht="13.8" x14ac:dyDescent="0.25">
      <c r="A18" s="45"/>
      <c r="B18" s="44" t="s">
        <v>26</v>
      </c>
      <c r="C18" s="264"/>
      <c r="D18" s="264"/>
      <c r="E18" s="137">
        <v>1596.03</v>
      </c>
      <c r="F18" s="123">
        <f t="shared" si="1"/>
        <v>145.09363636363636</v>
      </c>
      <c r="G18" s="124"/>
      <c r="H18" s="6"/>
      <c r="I18" s="6"/>
    </row>
    <row r="19" spans="1:9" ht="18.75" customHeight="1" x14ac:dyDescent="0.25">
      <c r="A19" s="13"/>
      <c r="B19" s="13" t="s">
        <v>72</v>
      </c>
      <c r="C19" s="257"/>
      <c r="D19" s="257"/>
      <c r="E19" s="144">
        <v>1452.41</v>
      </c>
      <c r="F19" s="123">
        <f t="shared" si="1"/>
        <v>132.03727272727272</v>
      </c>
      <c r="G19" s="124"/>
      <c r="H19" s="6"/>
      <c r="I19" s="6"/>
    </row>
    <row r="20" spans="1:9" ht="15.75" customHeight="1" x14ac:dyDescent="0.25">
      <c r="A20" s="13"/>
      <c r="B20" s="13" t="s">
        <v>85</v>
      </c>
      <c r="C20" s="257"/>
      <c r="D20" s="257"/>
      <c r="E20" s="37">
        <v>922.31</v>
      </c>
      <c r="F20" s="123">
        <f t="shared" si="1"/>
        <v>83.846363636363634</v>
      </c>
      <c r="G20" s="124"/>
      <c r="H20" s="6"/>
      <c r="I20" s="6"/>
    </row>
    <row r="21" spans="1:9" ht="14.4" thickBot="1" x14ac:dyDescent="0.3">
      <c r="A21" s="133"/>
      <c r="B21" s="133" t="s">
        <v>86</v>
      </c>
      <c r="C21" s="258"/>
      <c r="D21" s="258"/>
      <c r="E21" s="213"/>
      <c r="F21" s="208"/>
      <c r="G21" s="188"/>
      <c r="H21" s="6"/>
      <c r="I21" s="6"/>
    </row>
    <row r="22" spans="1:9" ht="14.4" thickBot="1" x14ac:dyDescent="0.3">
      <c r="A22" s="60" t="s">
        <v>18</v>
      </c>
      <c r="B22" s="60" t="s">
        <v>49</v>
      </c>
      <c r="C22" s="268"/>
      <c r="D22" s="268"/>
      <c r="E22" s="69"/>
      <c r="F22" s="119">
        <f>+E22/11</f>
        <v>0</v>
      </c>
      <c r="G22" s="120"/>
      <c r="H22" s="6"/>
      <c r="I22" s="6"/>
    </row>
    <row r="23" spans="1:9" ht="14.4" thickBot="1" x14ac:dyDescent="0.3">
      <c r="A23" s="48">
        <v>2</v>
      </c>
      <c r="B23" s="60" t="s">
        <v>50</v>
      </c>
      <c r="C23" s="250"/>
      <c r="D23" s="250"/>
      <c r="E23" s="190">
        <f>SUM(E24:E30)</f>
        <v>0</v>
      </c>
      <c r="F23" s="191">
        <f t="shared" ref="F23:F30" si="2">E23/11</f>
        <v>0</v>
      </c>
      <c r="G23" s="17"/>
      <c r="H23" s="6"/>
      <c r="I23" s="6"/>
    </row>
    <row r="24" spans="1:9" ht="13.8" x14ac:dyDescent="0.25">
      <c r="A24" s="44" t="s">
        <v>14</v>
      </c>
      <c r="B24" s="44" t="s">
        <v>51</v>
      </c>
      <c r="C24" s="261"/>
      <c r="D24" s="261"/>
      <c r="E24" s="67"/>
      <c r="F24" s="189">
        <f t="shared" si="2"/>
        <v>0</v>
      </c>
      <c r="G24" s="255" t="s">
        <v>5</v>
      </c>
      <c r="H24">
        <f>(SUM(E24:E30))/E5</f>
        <v>0</v>
      </c>
      <c r="I24" s="6"/>
    </row>
    <row r="25" spans="1:9" ht="13.8" x14ac:dyDescent="0.25">
      <c r="A25" s="16" t="s">
        <v>15</v>
      </c>
      <c r="B25" s="16" t="s">
        <v>52</v>
      </c>
      <c r="C25" s="254"/>
      <c r="D25" s="254"/>
      <c r="E25" s="37">
        <v>0</v>
      </c>
      <c r="F25" s="158">
        <f t="shared" si="2"/>
        <v>0</v>
      </c>
      <c r="G25" s="255"/>
      <c r="H25" s="6"/>
      <c r="I25" s="6"/>
    </row>
    <row r="26" spans="1:9" ht="13.8" x14ac:dyDescent="0.25">
      <c r="A26" s="16" t="s">
        <v>16</v>
      </c>
      <c r="B26" s="13" t="s">
        <v>87</v>
      </c>
      <c r="C26" s="254"/>
      <c r="D26" s="254"/>
      <c r="E26" s="37">
        <v>0</v>
      </c>
      <c r="F26" s="158">
        <f t="shared" si="2"/>
        <v>0</v>
      </c>
      <c r="G26" s="255"/>
      <c r="H26" s="6"/>
      <c r="I26" s="6"/>
    </row>
    <row r="27" spans="1:9" ht="13.8" x14ac:dyDescent="0.25">
      <c r="A27" s="16" t="s">
        <v>17</v>
      </c>
      <c r="B27" s="16" t="s">
        <v>53</v>
      </c>
      <c r="C27" s="254"/>
      <c r="D27" s="254"/>
      <c r="E27" s="37">
        <v>0</v>
      </c>
      <c r="F27" s="158">
        <f t="shared" si="2"/>
        <v>0</v>
      </c>
      <c r="G27" s="255"/>
      <c r="H27" s="6"/>
      <c r="I27" s="6"/>
    </row>
    <row r="28" spans="1:9" ht="13.8" x14ac:dyDescent="0.25">
      <c r="A28" s="16" t="s">
        <v>18</v>
      </c>
      <c r="B28" s="16" t="s">
        <v>35</v>
      </c>
      <c r="C28" s="254"/>
      <c r="D28" s="254"/>
      <c r="E28" s="37">
        <v>0</v>
      </c>
      <c r="F28" s="158">
        <f t="shared" si="2"/>
        <v>0</v>
      </c>
      <c r="G28" s="255"/>
      <c r="H28" s="6"/>
      <c r="I28" s="6"/>
    </row>
    <row r="29" spans="1:9" ht="13.8" x14ac:dyDescent="0.25">
      <c r="A29" s="16" t="s">
        <v>19</v>
      </c>
      <c r="B29" s="16" t="s">
        <v>28</v>
      </c>
      <c r="C29" s="254"/>
      <c r="D29" s="254"/>
      <c r="E29" s="37">
        <v>0</v>
      </c>
      <c r="F29" s="158">
        <f t="shared" si="2"/>
        <v>0</v>
      </c>
      <c r="G29" s="255"/>
      <c r="H29" s="6"/>
      <c r="I29" s="6"/>
    </row>
    <row r="30" spans="1:9" ht="14.4" thickBot="1" x14ac:dyDescent="0.3">
      <c r="A30" s="52" t="s">
        <v>20</v>
      </c>
      <c r="B30" s="52" t="s">
        <v>54</v>
      </c>
      <c r="C30" s="256"/>
      <c r="D30" s="256"/>
      <c r="E30" s="68">
        <v>0</v>
      </c>
      <c r="F30" s="186">
        <f t="shared" si="2"/>
        <v>0</v>
      </c>
      <c r="G30" s="255"/>
      <c r="H30" s="6"/>
      <c r="I30" s="6"/>
    </row>
    <row r="31" spans="1:9" ht="14.4" thickBot="1" x14ac:dyDescent="0.3">
      <c r="A31" s="199">
        <v>3</v>
      </c>
      <c r="B31" s="214" t="s">
        <v>88</v>
      </c>
      <c r="C31" s="267"/>
      <c r="D31" s="267"/>
      <c r="E31" s="215">
        <v>0</v>
      </c>
      <c r="F31" s="216">
        <v>0</v>
      </c>
      <c r="G31" s="217"/>
      <c r="H31" s="6"/>
      <c r="I31" s="6"/>
    </row>
    <row r="32" spans="1:9" ht="14.4" thickBot="1" x14ac:dyDescent="0.3">
      <c r="A32" s="48">
        <v>4</v>
      </c>
      <c r="B32" s="60" t="s">
        <v>40</v>
      </c>
      <c r="C32" s="250"/>
      <c r="D32" s="250"/>
      <c r="E32" s="184">
        <v>0</v>
      </c>
      <c r="F32" s="185">
        <v>0</v>
      </c>
      <c r="G32" s="17"/>
      <c r="H32" s="6"/>
      <c r="I32" s="6"/>
    </row>
    <row r="33" spans="1:9" ht="14.4" thickBot="1" x14ac:dyDescent="0.3">
      <c r="A33" s="218">
        <v>5</v>
      </c>
      <c r="B33" s="193" t="s">
        <v>41</v>
      </c>
      <c r="C33" s="260"/>
      <c r="D33" s="260"/>
      <c r="E33" s="219">
        <v>0</v>
      </c>
      <c r="F33" s="220">
        <v>0</v>
      </c>
      <c r="G33" s="196"/>
      <c r="H33" s="6"/>
      <c r="I33" s="6"/>
    </row>
    <row r="34" spans="1:9" ht="14.4" thickBot="1" x14ac:dyDescent="0.3">
      <c r="A34" s="25"/>
      <c r="B34" s="60" t="s">
        <v>42</v>
      </c>
      <c r="C34" s="250"/>
      <c r="D34" s="250"/>
      <c r="E34" s="96">
        <f>SUM(E5+E23+E31+E32+E33)</f>
        <v>46928.627999999997</v>
      </c>
      <c r="F34" s="96">
        <f>SUM(F5+F23+F31+F32+F33)</f>
        <v>4692.8627999999999</v>
      </c>
      <c r="G34" s="17"/>
      <c r="H34" s="6"/>
      <c r="I34" s="6"/>
    </row>
    <row r="35" spans="1:9" ht="13.8" x14ac:dyDescent="0.25">
      <c r="A35" s="7" t="s">
        <v>43</v>
      </c>
      <c r="B35" s="6"/>
      <c r="C35" s="6"/>
      <c r="D35" s="6"/>
      <c r="E35" s="6"/>
      <c r="F35" s="6"/>
      <c r="G35" s="6"/>
      <c r="H35" s="6"/>
      <c r="I35" s="6"/>
    </row>
    <row r="36" spans="1:9" ht="13.8" x14ac:dyDescent="0.25">
      <c r="A36" s="6" t="s">
        <v>89</v>
      </c>
      <c r="B36" s="6"/>
      <c r="C36" s="6"/>
      <c r="D36" s="6"/>
      <c r="E36" s="6"/>
      <c r="F36" s="6"/>
      <c r="G36" s="6"/>
      <c r="H36" s="6"/>
      <c r="I36" s="6"/>
    </row>
    <row r="37" spans="1:9" ht="13.8" x14ac:dyDescent="0.25">
      <c r="A37" s="6" t="s">
        <v>90</v>
      </c>
      <c r="B37" s="6"/>
      <c r="C37" s="6"/>
      <c r="D37" s="6"/>
      <c r="E37" s="6"/>
      <c r="F37" s="6"/>
      <c r="G37" s="6"/>
      <c r="H37" s="6"/>
      <c r="I37" s="6"/>
    </row>
    <row r="38" spans="1:9" ht="13.8" x14ac:dyDescent="0.25">
      <c r="A38" s="6" t="s">
        <v>91</v>
      </c>
      <c r="B38" s="6"/>
      <c r="C38" s="6"/>
      <c r="D38" s="6"/>
      <c r="E38" s="6"/>
      <c r="F38" s="6"/>
      <c r="G38" s="6"/>
      <c r="H38" s="6"/>
      <c r="I38" s="6"/>
    </row>
    <row r="39" spans="1:9" ht="13.8" x14ac:dyDescent="0.25">
      <c r="A39" s="7" t="s">
        <v>55</v>
      </c>
      <c r="B39" s="6"/>
      <c r="C39" s="6"/>
      <c r="D39" s="6"/>
      <c r="E39" s="6"/>
      <c r="F39" s="6"/>
      <c r="G39" s="6"/>
      <c r="H39" s="6"/>
      <c r="I39" s="6"/>
    </row>
    <row r="40" spans="1:9" ht="13.8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3.8" x14ac:dyDescent="0.25">
      <c r="A41" s="6"/>
      <c r="B41" s="6"/>
      <c r="C41" s="6"/>
      <c r="D41" s="6"/>
      <c r="E41" s="6"/>
      <c r="F41" s="6"/>
      <c r="G41" s="6"/>
      <c r="H41" s="6"/>
      <c r="I41" s="6"/>
    </row>
  </sheetData>
  <mergeCells count="31">
    <mergeCell ref="C4:D4"/>
    <mergeCell ref="C5:D5"/>
    <mergeCell ref="C6:D6"/>
    <mergeCell ref="C7:D7"/>
    <mergeCell ref="C8:D8"/>
    <mergeCell ref="C9:D9"/>
    <mergeCell ref="C10:D10"/>
    <mergeCell ref="C11:D11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G24:G30"/>
    <mergeCell ref="C30:D30"/>
    <mergeCell ref="C31:D31"/>
    <mergeCell ref="C34:D34"/>
    <mergeCell ref="C32:D32"/>
    <mergeCell ref="C33:D33"/>
    <mergeCell ref="C25:D25"/>
    <mergeCell ref="C26:D26"/>
    <mergeCell ref="C27:D27"/>
    <mergeCell ref="C28:D28"/>
    <mergeCell ref="C29:D29"/>
  </mergeCells>
  <conditionalFormatting sqref="H24">
    <cfRule type="cellIs" dxfId="0" priority="1" operator="greaterThan">
      <formula>0.15</formula>
    </cfRule>
  </conditionalFormatting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DELOVNIK</vt:lpstr>
      <vt:lpstr>NEDELJA</vt:lpstr>
      <vt:lpstr>PRAZNIK</vt:lpstr>
      <vt:lpstr>D,N,P - stroški (strok. del) </vt:lpstr>
      <vt:lpstr>D - stroški (soc.oskr)</vt:lpstr>
      <vt:lpstr>N - stroški (soc. oskr.)</vt:lpstr>
      <vt:lpstr>P - stroški (soc. oskr.)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Ankica Jurkić Kožar</cp:lastModifiedBy>
  <cp:lastPrinted>2025-02-25T14:24:49Z</cp:lastPrinted>
  <dcterms:created xsi:type="dcterms:W3CDTF">2023-03-06T09:49:14Z</dcterms:created>
  <dcterms:modified xsi:type="dcterms:W3CDTF">2025-12-04T20:52:07Z</dcterms:modified>
</cp:coreProperties>
</file>